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ate1904="1" codeName="ThisWorkbook"/>
  <mc:AlternateContent xmlns:mc="http://schemas.openxmlformats.org/markup-compatibility/2006">
    <mc:Choice Requires="x15">
      <x15ac:absPath xmlns:x15ac="http://schemas.microsoft.com/office/spreadsheetml/2010/11/ac" url="C:\Users\o-mng8\Downloads\"/>
    </mc:Choice>
  </mc:AlternateContent>
  <xr:revisionPtr revIDLastSave="0" documentId="13_ncr:1_{DD6BE942-20FE-4B3E-8375-6D10B6A9EDA2}" xr6:coauthVersionLast="47" xr6:coauthVersionMax="47" xr10:uidLastSave="{00000000-0000-0000-0000-000000000000}"/>
  <bookViews>
    <workbookView xWindow="-120" yWindow="-120" windowWidth="29040" windowHeight="15720" tabRatio="810" firstSheet="1" activeTab="2" xr2:uid="{00000000-000D-0000-FFFF-FFFF00000000}"/>
  </bookViews>
  <sheets>
    <sheet name="管理簿 (例)_" sheetId="14" state="hidden" r:id="rId1"/>
    <sheet name="説明" sheetId="16" r:id="rId2"/>
    <sheet name="管理簿" sheetId="18" r:id="rId3"/>
    <sheet name="表(有休)" sheetId="12" r:id="rId4"/>
  </sheets>
  <definedNames>
    <definedName name="_xlnm.Print_Area" localSheetId="2">管理簿!$A$2:$Q$40</definedName>
    <definedName name="_xlnm.Print_Area" localSheetId="1">説明!$A$1:$V$76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18" l="1"/>
  <c r="F9" i="18"/>
  <c r="C17" i="18"/>
  <c r="C19" i="18" s="1"/>
  <c r="H10" i="18"/>
  <c r="C14" i="18" s="1"/>
  <c r="K4" i="18" l="1"/>
  <c r="K6" i="18" s="1"/>
  <c r="C15" i="18"/>
  <c r="C20" i="18" s="1"/>
  <c r="C16" i="18"/>
  <c r="D16" i="18"/>
  <c r="E14" i="18"/>
  <c r="E17" i="18" s="1"/>
  <c r="D17" i="18"/>
  <c r="D18" i="18"/>
  <c r="D15" i="18"/>
  <c r="C18" i="18"/>
  <c r="D19" i="18" l="1"/>
  <c r="D20" i="18" s="1"/>
  <c r="J4" i="18"/>
  <c r="D41" i="18"/>
  <c r="F14" i="18"/>
  <c r="E16" i="18"/>
  <c r="E18" i="18"/>
  <c r="E15" i="18"/>
  <c r="C41" i="18"/>
  <c r="C11" i="18"/>
  <c r="E19" i="18" l="1"/>
  <c r="E20" i="18" s="1"/>
  <c r="E41" i="18"/>
  <c r="F17" i="18"/>
  <c r="G14" i="18"/>
  <c r="F16" i="18"/>
  <c r="F18" i="18"/>
  <c r="F15" i="18"/>
  <c r="F19" i="18" l="1"/>
  <c r="F20" i="18" s="1"/>
  <c r="F41" i="18"/>
  <c r="G16" i="18"/>
  <c r="G18" i="18"/>
  <c r="G15" i="18"/>
  <c r="H14" i="18"/>
  <c r="G17" i="18"/>
  <c r="I3" i="14"/>
  <c r="D8" i="14"/>
  <c r="D10" i="14" s="1"/>
  <c r="D11" i="14"/>
  <c r="R12" i="14"/>
  <c r="Q12" i="14"/>
  <c r="P12" i="14"/>
  <c r="O12" i="14"/>
  <c r="N12" i="14"/>
  <c r="M12" i="14"/>
  <c r="L12" i="14"/>
  <c r="K12" i="14"/>
  <c r="J12" i="14"/>
  <c r="I12" i="14"/>
  <c r="H12" i="14"/>
  <c r="G12" i="14"/>
  <c r="F12" i="14"/>
  <c r="E12" i="14"/>
  <c r="E8" i="14"/>
  <c r="E9" i="14" s="1"/>
  <c r="G19" i="18" l="1"/>
  <c r="G20" i="18" s="1"/>
  <c r="H18" i="18"/>
  <c r="H15" i="18"/>
  <c r="H16" i="18"/>
  <c r="I14" i="18"/>
  <c r="H17" i="18"/>
  <c r="H19" i="18" s="1"/>
  <c r="G41" i="18"/>
  <c r="E11" i="14"/>
  <c r="E13" i="14" s="1"/>
  <c r="E14" i="14" s="1"/>
  <c r="D12" i="14"/>
  <c r="D13" i="14" s="1"/>
  <c r="E10" i="14"/>
  <c r="F8" i="14"/>
  <c r="D9" i="14"/>
  <c r="H20" i="18" l="1"/>
  <c r="H41" i="18"/>
  <c r="I16" i="18"/>
  <c r="I18" i="18"/>
  <c r="I15" i="18"/>
  <c r="J14" i="18"/>
  <c r="I17" i="18"/>
  <c r="I19" i="18" s="1"/>
  <c r="D14" i="14"/>
  <c r="F10" i="14"/>
  <c r="F9" i="14"/>
  <c r="G8" i="14"/>
  <c r="F11" i="14"/>
  <c r="F13" i="14" s="1"/>
  <c r="I20" i="18" l="1"/>
  <c r="J16" i="18"/>
  <c r="J18" i="18"/>
  <c r="J15" i="18"/>
  <c r="K14" i="18"/>
  <c r="J17" i="18"/>
  <c r="J19" i="18" s="1"/>
  <c r="I41" i="18"/>
  <c r="F14" i="14"/>
  <c r="G9" i="14"/>
  <c r="G10" i="14"/>
  <c r="H8" i="14"/>
  <c r="G11" i="14"/>
  <c r="G13" i="14" s="1"/>
  <c r="J20" i="18" l="1"/>
  <c r="K16" i="18"/>
  <c r="K15" i="18"/>
  <c r="L14" i="18"/>
  <c r="K18" i="18"/>
  <c r="K17" i="18"/>
  <c r="K19" i="18" s="1"/>
  <c r="J41" i="18"/>
  <c r="G14" i="14"/>
  <c r="I8" i="14"/>
  <c r="H9" i="14"/>
  <c r="H14" i="14" s="1"/>
  <c r="H11" i="14"/>
  <c r="H13" i="14" s="1"/>
  <c r="H10" i="14"/>
  <c r="K20" i="18" l="1"/>
  <c r="L17" i="18"/>
  <c r="L19" i="18" s="1"/>
  <c r="L18" i="18"/>
  <c r="L15" i="18"/>
  <c r="M14" i="18"/>
  <c r="L16" i="18"/>
  <c r="K41" i="18"/>
  <c r="I9" i="14"/>
  <c r="J8" i="14"/>
  <c r="I11" i="14"/>
  <c r="I13" i="14" s="1"/>
  <c r="I10" i="14"/>
  <c r="L20" i="18" l="1"/>
  <c r="M18" i="18"/>
  <c r="M15" i="18"/>
  <c r="N14" i="18"/>
  <c r="M17" i="18"/>
  <c r="M19" i="18" s="1"/>
  <c r="M16" i="18"/>
  <c r="L41" i="18"/>
  <c r="I14" i="14"/>
  <c r="J9" i="14"/>
  <c r="K8" i="14"/>
  <c r="J11" i="14"/>
  <c r="J13" i="14" s="1"/>
  <c r="J10" i="14"/>
  <c r="M20" i="18" l="1"/>
  <c r="N18" i="18"/>
  <c r="N15" i="18"/>
  <c r="O14" i="18"/>
  <c r="N17" i="18"/>
  <c r="N19" i="18" s="1"/>
  <c r="N16" i="18"/>
  <c r="M41" i="18"/>
  <c r="J14" i="14"/>
  <c r="L8" i="14"/>
  <c r="K11" i="14"/>
  <c r="K13" i="14" s="1"/>
  <c r="K10" i="14"/>
  <c r="K9" i="14"/>
  <c r="K14" i="14" s="1"/>
  <c r="N20" i="18" l="1"/>
  <c r="O17" i="18"/>
  <c r="O19" i="18" s="1"/>
  <c r="P14" i="18"/>
  <c r="O15" i="18"/>
  <c r="O16" i="18"/>
  <c r="O18" i="18"/>
  <c r="N41" i="18"/>
  <c r="L11" i="14"/>
  <c r="L13" i="14" s="1"/>
  <c r="L10" i="14"/>
  <c r="M8" i="14"/>
  <c r="L9" i="14"/>
  <c r="O20" i="18" l="1"/>
  <c r="O41" i="18"/>
  <c r="Q14" i="18"/>
  <c r="P16" i="18"/>
  <c r="P17" i="18"/>
  <c r="P19" i="18" s="1"/>
  <c r="P18" i="18"/>
  <c r="P15" i="18"/>
  <c r="L14" i="14"/>
  <c r="M11" i="14"/>
  <c r="M13" i="14" s="1"/>
  <c r="M10" i="14"/>
  <c r="M9" i="14"/>
  <c r="M14" i="14" s="1"/>
  <c r="N8" i="14"/>
  <c r="P20" i="18" l="1"/>
  <c r="P41" i="18"/>
  <c r="R14" i="18"/>
  <c r="Q17" i="18"/>
  <c r="Q19" i="18" s="1"/>
  <c r="Q16" i="18"/>
  <c r="Q18" i="18"/>
  <c r="Q15" i="18"/>
  <c r="N11" i="14"/>
  <c r="N13" i="14" s="1"/>
  <c r="N10" i="14"/>
  <c r="N9" i="14"/>
  <c r="N14" i="14" s="1"/>
  <c r="O8" i="14"/>
  <c r="Q20" i="18" l="1"/>
  <c r="R17" i="18"/>
  <c r="R19" i="18" s="1"/>
  <c r="R16" i="18"/>
  <c r="R18" i="18"/>
  <c r="R15" i="18"/>
  <c r="Q41" i="18"/>
  <c r="I4" i="18" s="1"/>
  <c r="O11" i="14"/>
  <c r="O13" i="14" s="1"/>
  <c r="O10" i="14"/>
  <c r="O9" i="14"/>
  <c r="P8" i="14"/>
  <c r="R20" i="18" l="1"/>
  <c r="O14" i="14"/>
  <c r="P10" i="14"/>
  <c r="P9" i="14"/>
  <c r="P11" i="14"/>
  <c r="P13" i="14" s="1"/>
  <c r="Q8" i="14"/>
  <c r="P14" i="14" l="1"/>
  <c r="Q9" i="14"/>
  <c r="Q10" i="14"/>
  <c r="R8" i="14"/>
  <c r="Q11" i="14"/>
  <c r="Q13" i="14" s="1"/>
  <c r="Q14" i="14" l="1"/>
  <c r="R10" i="14"/>
  <c r="R9" i="14"/>
  <c r="R11" i="14"/>
  <c r="R13" i="14" s="1"/>
  <c r="R14" i="14" l="1"/>
</calcChain>
</file>

<file path=xl/sharedStrings.xml><?xml version="1.0" encoding="utf-8"?>
<sst xmlns="http://schemas.openxmlformats.org/spreadsheetml/2006/main" count="133" uniqueCount="91">
  <si>
    <t>入社日</t>
    <rPh sb="0" eb="2">
      <t>ニュウシャ</t>
    </rPh>
    <rPh sb="2" eb="3">
      <t>ヒ</t>
    </rPh>
    <phoneticPr fontId="2"/>
  </si>
  <si>
    <t>付与日</t>
    <rPh sb="0" eb="2">
      <t>フヨ</t>
    </rPh>
    <rPh sb="2" eb="3">
      <t>ヒ</t>
    </rPh>
    <phoneticPr fontId="2"/>
  </si>
  <si>
    <t>入社から経過年数</t>
    <rPh sb="0" eb="2">
      <t>ニュウシャ</t>
    </rPh>
    <rPh sb="4" eb="6">
      <t>ケイカ</t>
    </rPh>
    <rPh sb="6" eb="8">
      <t>ネンスウ</t>
    </rPh>
    <phoneticPr fontId="2"/>
  </si>
  <si>
    <t>使用日</t>
    <rPh sb="0" eb="2">
      <t>シヨウ</t>
    </rPh>
    <rPh sb="2" eb="3">
      <t>ヒ</t>
    </rPh>
    <phoneticPr fontId="2"/>
  </si>
  <si>
    <t>使用期限（時効2年）</t>
    <rPh sb="0" eb="2">
      <t>シヨウ</t>
    </rPh>
    <rPh sb="2" eb="4">
      <t>キゲン</t>
    </rPh>
    <rPh sb="5" eb="7">
      <t>ジコウ</t>
    </rPh>
    <rPh sb="8" eb="9">
      <t>ネン</t>
    </rPh>
    <phoneticPr fontId="1"/>
  </si>
  <si>
    <t>年次有給休暇付与日数</t>
    <rPh sb="0" eb="2">
      <t>ネンジ</t>
    </rPh>
    <rPh sb="2" eb="4">
      <t>ユウキュウ</t>
    </rPh>
    <rPh sb="4" eb="6">
      <t>キュウカ</t>
    </rPh>
    <rPh sb="6" eb="8">
      <t>フヨ</t>
    </rPh>
    <rPh sb="8" eb="10">
      <t>ニッスウ</t>
    </rPh>
    <phoneticPr fontId="2"/>
  </si>
  <si>
    <t>残日数</t>
    <rPh sb="0" eb="1">
      <t>ザン</t>
    </rPh>
    <rPh sb="1" eb="3">
      <t>ニッスウ</t>
    </rPh>
    <phoneticPr fontId="1"/>
  </si>
  <si>
    <t>使用日数</t>
    <rPh sb="0" eb="2">
      <t>シヨウ</t>
    </rPh>
    <rPh sb="2" eb="4">
      <t>ニッスウ</t>
    </rPh>
    <phoneticPr fontId="1"/>
  </si>
  <si>
    <t>氏名　</t>
    <rPh sb="0" eb="2">
      <t>シメイ</t>
    </rPh>
    <phoneticPr fontId="1"/>
  </si>
  <si>
    <t>1年6ヶ月</t>
  </si>
  <si>
    <t>2年6ヶ月</t>
  </si>
  <si>
    <t>3年6ヶ月</t>
  </si>
  <si>
    <t>4年6ヶ月</t>
  </si>
  <si>
    <t>5年6ヶ月</t>
  </si>
  <si>
    <t>6年6ヶ月以上</t>
    <rPh sb="5" eb="7">
      <t>イジョウ</t>
    </rPh>
    <phoneticPr fontId="8"/>
  </si>
  <si>
    <t>勤務形態</t>
    <rPh sb="0" eb="4">
      <t>キンムケイタイ</t>
    </rPh>
    <phoneticPr fontId="1"/>
  </si>
  <si>
    <t>フルタイム</t>
  </si>
  <si>
    <t>フルタイム</t>
    <phoneticPr fontId="7"/>
  </si>
  <si>
    <t>年次有給休暇管理簿</t>
    <rPh sb="0" eb="2">
      <t>ネンジ</t>
    </rPh>
    <rPh sb="2" eb="4">
      <t>ユウキュウ</t>
    </rPh>
    <rPh sb="4" eb="6">
      <t>キュウカ</t>
    </rPh>
    <rPh sb="6" eb="8">
      <t>カンリ</t>
    </rPh>
    <rPh sb="8" eb="9">
      <t>ボ</t>
    </rPh>
    <phoneticPr fontId="1"/>
  </si>
  <si>
    <t>週４日</t>
    <rPh sb="0" eb="1">
      <t>シュウ</t>
    </rPh>
    <phoneticPr fontId="7"/>
  </si>
  <si>
    <t>週３日</t>
    <phoneticPr fontId="7"/>
  </si>
  <si>
    <t>週２日</t>
    <phoneticPr fontId="7"/>
  </si>
  <si>
    <t>週１日</t>
    <phoneticPr fontId="7"/>
  </si>
  <si>
    <t>勤務形態</t>
    <rPh sb="0" eb="2">
      <t>キンム</t>
    </rPh>
    <rPh sb="2" eb="4">
      <t>ケイタイ</t>
    </rPh>
    <phoneticPr fontId="7"/>
  </si>
  <si>
    <t>付与方法</t>
    <rPh sb="0" eb="2">
      <t>フヨ</t>
    </rPh>
    <rPh sb="2" eb="4">
      <t>ホウホウ</t>
    </rPh>
    <phoneticPr fontId="7"/>
  </si>
  <si>
    <t>開始年月</t>
    <rPh sb="0" eb="2">
      <t>カイシ</t>
    </rPh>
    <rPh sb="2" eb="4">
      <t>ネンゲツ</t>
    </rPh>
    <phoneticPr fontId="7"/>
  </si>
  <si>
    <t>指定年月</t>
    <rPh sb="0" eb="2">
      <t>シテイ</t>
    </rPh>
    <rPh sb="2" eb="4">
      <t>ネンゲツ</t>
    </rPh>
    <phoneticPr fontId="7"/>
  </si>
  <si>
    <t>基準月</t>
    <rPh sb="0" eb="2">
      <t>キジュン</t>
    </rPh>
    <rPh sb="2" eb="3">
      <t>ツキ</t>
    </rPh>
    <phoneticPr fontId="7"/>
  </si>
  <si>
    <t>初回付与</t>
    <rPh sb="0" eb="2">
      <t>ショカイ</t>
    </rPh>
    <rPh sb="2" eb="4">
      <t>フヨ</t>
    </rPh>
    <phoneticPr fontId="7"/>
  </si>
  <si>
    <t>初回付与日数</t>
    <rPh sb="0" eb="2">
      <t>ショカイ</t>
    </rPh>
    <rPh sb="2" eb="4">
      <t>フヨ</t>
    </rPh>
    <rPh sb="4" eb="6">
      <t>ニッスウ</t>
    </rPh>
    <phoneticPr fontId="7"/>
  </si>
  <si>
    <t>基準月付与</t>
  </si>
  <si>
    <t>失効日数</t>
    <rPh sb="0" eb="2">
      <t>シッコウ</t>
    </rPh>
    <rPh sb="2" eb="4">
      <t>ニッスウ</t>
    </rPh>
    <phoneticPr fontId="7"/>
  </si>
  <si>
    <t>初回付与年月</t>
    <rPh sb="0" eb="2">
      <t>ショカイ</t>
    </rPh>
    <rPh sb="2" eb="4">
      <t>フヨ</t>
    </rPh>
    <rPh sb="4" eb="6">
      <t>ネンゲツ</t>
    </rPh>
    <phoneticPr fontId="7"/>
  </si>
  <si>
    <t>指定あり</t>
  </si>
  <si>
    <t>あり</t>
  </si>
  <si>
    <t>現在有休残日数</t>
    <rPh sb="0" eb="2">
      <t>ゲンザイ</t>
    </rPh>
    <rPh sb="2" eb="5">
      <t>ユウキュウザン</t>
    </rPh>
    <rPh sb="5" eb="7">
      <t>ニッスウ</t>
    </rPh>
    <phoneticPr fontId="7"/>
  </si>
  <si>
    <t>今年度
有休取得日数</t>
    <rPh sb="0" eb="3">
      <t>コンネンド</t>
    </rPh>
    <rPh sb="4" eb="6">
      <t>ユウキュウ</t>
    </rPh>
    <rPh sb="6" eb="8">
      <t>シュトク</t>
    </rPh>
    <rPh sb="8" eb="10">
      <t>ニッスウ</t>
    </rPh>
    <phoneticPr fontId="7"/>
  </si>
  <si>
    <t>～</t>
    <phoneticPr fontId="7"/>
  </si>
  <si>
    <t>田中　太郎</t>
    <rPh sb="0" eb="2">
      <t>タナカ</t>
    </rPh>
    <rPh sb="3" eb="5">
      <t>タロウ</t>
    </rPh>
    <phoneticPr fontId="7"/>
  </si>
  <si>
    <t>（１）</t>
    <phoneticPr fontId="7"/>
  </si>
  <si>
    <t>（２）</t>
    <phoneticPr fontId="7"/>
  </si>
  <si>
    <t>（３）</t>
    <phoneticPr fontId="7"/>
  </si>
  <si>
    <t>入社日</t>
  </si>
  <si>
    <t>管理を開始する開始年月を選択してください。</t>
    <phoneticPr fontId="7"/>
  </si>
  <si>
    <t>氏名、入社日、勤務形態を入力してください。</t>
    <rPh sb="0" eb="2">
      <t>シメイ</t>
    </rPh>
    <rPh sb="3" eb="5">
      <t>ニュウシャ</t>
    </rPh>
    <rPh sb="5" eb="6">
      <t>ヒ</t>
    </rPh>
    <rPh sb="7" eb="9">
      <t>キンム</t>
    </rPh>
    <rPh sb="9" eb="11">
      <t>ケイタイ</t>
    </rPh>
    <rPh sb="12" eb="14">
      <t>ニュウリョク</t>
    </rPh>
    <phoneticPr fontId="7"/>
  </si>
  <si>
    <t>有休の付与方法をプルダウンから選択してください。</t>
    <rPh sb="0" eb="2">
      <t>ユウキュウ</t>
    </rPh>
    <rPh sb="3" eb="5">
      <t>フヨ</t>
    </rPh>
    <rPh sb="5" eb="7">
      <t>ホウホウ</t>
    </rPh>
    <rPh sb="15" eb="17">
      <t>センタク</t>
    </rPh>
    <phoneticPr fontId="7"/>
  </si>
  <si>
    <t>新規入社の場合は、「入社日」を選択します。</t>
    <phoneticPr fontId="7"/>
  </si>
  <si>
    <t>既に入社済で数年管理していた場合は、プルダウンから「指定あり」を選択して、</t>
    <phoneticPr fontId="7"/>
  </si>
  <si>
    <t>（４）</t>
    <phoneticPr fontId="7"/>
  </si>
  <si>
    <t>入社時に有休を付与する場合、</t>
    <phoneticPr fontId="7"/>
  </si>
  <si>
    <t>初回付与「あり」を選択し、初回付与年月と初回付与日数を入力してください。</t>
    <phoneticPr fontId="7"/>
  </si>
  <si>
    <t>例：</t>
    <rPh sb="0" eb="1">
      <t>レイ</t>
    </rPh>
    <phoneticPr fontId="7"/>
  </si>
  <si>
    <t>アラートについて</t>
    <phoneticPr fontId="7"/>
  </si>
  <si>
    <t>例１</t>
    <rPh sb="0" eb="1">
      <t>レイ</t>
    </rPh>
    <phoneticPr fontId="7"/>
  </si>
  <si>
    <t>管理を開始する指定年月が入社日よりも以前の年月で設定されていた場合に表示されます。</t>
    <rPh sb="0" eb="2">
      <t>カンリ</t>
    </rPh>
    <rPh sb="3" eb="5">
      <t>カイシ</t>
    </rPh>
    <rPh sb="7" eb="11">
      <t>シテイネンゲツ</t>
    </rPh>
    <rPh sb="12" eb="14">
      <t>ニュウシャ</t>
    </rPh>
    <rPh sb="14" eb="15">
      <t>ヒ</t>
    </rPh>
    <rPh sb="18" eb="20">
      <t>イゼン</t>
    </rPh>
    <rPh sb="21" eb="22">
      <t>ネン</t>
    </rPh>
    <rPh sb="22" eb="23">
      <t>ゲツ</t>
    </rPh>
    <rPh sb="24" eb="26">
      <t>セッテイ</t>
    </rPh>
    <rPh sb="31" eb="33">
      <t>バアイ</t>
    </rPh>
    <rPh sb="34" eb="36">
      <t>ヒョウジ</t>
    </rPh>
    <phoneticPr fontId="7"/>
  </si>
  <si>
    <t>指定年月を入社日以降に設定してください。</t>
    <rPh sb="0" eb="2">
      <t>シテイ</t>
    </rPh>
    <rPh sb="2" eb="4">
      <t>ネンゲツ</t>
    </rPh>
    <rPh sb="5" eb="7">
      <t>ニュウシャ</t>
    </rPh>
    <rPh sb="7" eb="8">
      <t>ヒ</t>
    </rPh>
    <rPh sb="8" eb="10">
      <t>イコウ</t>
    </rPh>
    <rPh sb="11" eb="13">
      <t>セッテイ</t>
    </rPh>
    <phoneticPr fontId="7"/>
  </si>
  <si>
    <t>例２</t>
    <rPh sb="0" eb="1">
      <t>レイ</t>
    </rPh>
    <phoneticPr fontId="7"/>
  </si>
  <si>
    <t>現在残っている有休を付与した最も古い年月を「指定年月」に入力してください。</t>
    <rPh sb="0" eb="2">
      <t>ゲンザイ</t>
    </rPh>
    <rPh sb="2" eb="3">
      <t>ノコ</t>
    </rPh>
    <rPh sb="7" eb="9">
      <t>ユウキュウ</t>
    </rPh>
    <rPh sb="10" eb="12">
      <t>フヨ</t>
    </rPh>
    <rPh sb="14" eb="15">
      <t>モット</t>
    </rPh>
    <rPh sb="16" eb="17">
      <t>フル</t>
    </rPh>
    <rPh sb="18" eb="20">
      <t>ネンゲツ</t>
    </rPh>
    <rPh sb="22" eb="24">
      <t>シテイ</t>
    </rPh>
    <rPh sb="24" eb="26">
      <t>ネンゲツ</t>
    </rPh>
    <rPh sb="28" eb="30">
      <t>ニュウリョク</t>
    </rPh>
    <phoneticPr fontId="7"/>
  </si>
  <si>
    <t>指定年月は現在残っている有休を付与した最も古い年月を入力する箇所であり、</t>
    <rPh sb="0" eb="2">
      <t>シテイ</t>
    </rPh>
    <rPh sb="2" eb="3">
      <t>ネン</t>
    </rPh>
    <rPh sb="3" eb="4">
      <t>ツキ</t>
    </rPh>
    <rPh sb="5" eb="7">
      <t>ゲンザイ</t>
    </rPh>
    <rPh sb="7" eb="8">
      <t>ノコ</t>
    </rPh>
    <rPh sb="12" eb="14">
      <t>ユウキュウ</t>
    </rPh>
    <rPh sb="15" eb="17">
      <t>フヨ</t>
    </rPh>
    <rPh sb="19" eb="20">
      <t>モット</t>
    </rPh>
    <rPh sb="21" eb="22">
      <t>フル</t>
    </rPh>
    <rPh sb="23" eb="25">
      <t>ネンゲツ</t>
    </rPh>
    <rPh sb="26" eb="28">
      <t>ニュウリョク</t>
    </rPh>
    <rPh sb="30" eb="32">
      <t>カショ</t>
    </rPh>
    <phoneticPr fontId="7"/>
  </si>
  <si>
    <t>例３</t>
    <rPh sb="0" eb="1">
      <t>レイ</t>
    </rPh>
    <phoneticPr fontId="7"/>
  </si>
  <si>
    <t>比例付与において、管理を開始する指定年月が入社した月の+６ヵ月に設定されていないため表示されます。</t>
    <rPh sb="0" eb="4">
      <t>ヒレイフヨ</t>
    </rPh>
    <rPh sb="9" eb="11">
      <t>カンリ</t>
    </rPh>
    <rPh sb="12" eb="14">
      <t>カイシ</t>
    </rPh>
    <rPh sb="16" eb="20">
      <t>シテイネンゲツ</t>
    </rPh>
    <rPh sb="21" eb="23">
      <t>ニュウシャ</t>
    </rPh>
    <rPh sb="25" eb="26">
      <t>ツキ</t>
    </rPh>
    <rPh sb="28" eb="31">
      <t>ロッカゲツ</t>
    </rPh>
    <rPh sb="32" eb="34">
      <t>セッテイ</t>
    </rPh>
    <rPh sb="42" eb="44">
      <t>ヒョウジ</t>
    </rPh>
    <phoneticPr fontId="7"/>
  </si>
  <si>
    <t>例３でいうと、入社月は4月なので、指定月は+6ヵ月の"10月"と入力する必要があります。</t>
    <rPh sb="0" eb="1">
      <t>レイ</t>
    </rPh>
    <rPh sb="7" eb="9">
      <t>ニュウシャ</t>
    </rPh>
    <rPh sb="9" eb="10">
      <t>ツキ</t>
    </rPh>
    <rPh sb="12" eb="13">
      <t>ガツ</t>
    </rPh>
    <rPh sb="17" eb="19">
      <t>シテイ</t>
    </rPh>
    <rPh sb="19" eb="20">
      <t>ツキ</t>
    </rPh>
    <rPh sb="22" eb="25">
      <t>ロッカゲツ</t>
    </rPh>
    <rPh sb="29" eb="30">
      <t>ガツ</t>
    </rPh>
    <rPh sb="32" eb="34">
      <t>ニュウリョク</t>
    </rPh>
    <rPh sb="36" eb="38">
      <t>ヒツヨウ</t>
    </rPh>
    <phoneticPr fontId="7"/>
  </si>
  <si>
    <t>例４</t>
    <rPh sb="0" eb="1">
      <t>レイ</t>
    </rPh>
    <phoneticPr fontId="7"/>
  </si>
  <si>
    <t>初回付与年月が入社日よりも以前の年月で設定されていた場合に表示されます。</t>
    <rPh sb="0" eb="2">
      <t>ショカイ</t>
    </rPh>
    <rPh sb="2" eb="4">
      <t>フヨ</t>
    </rPh>
    <rPh sb="4" eb="6">
      <t>ネンゲツ</t>
    </rPh>
    <rPh sb="7" eb="9">
      <t>ニュウシャ</t>
    </rPh>
    <rPh sb="9" eb="10">
      <t>ヒ</t>
    </rPh>
    <rPh sb="13" eb="15">
      <t>イゼン</t>
    </rPh>
    <rPh sb="16" eb="18">
      <t>ネンゲツ</t>
    </rPh>
    <rPh sb="19" eb="21">
      <t>セッテイ</t>
    </rPh>
    <rPh sb="26" eb="28">
      <t>バアイ</t>
    </rPh>
    <rPh sb="29" eb="31">
      <t>ヒョウジ</t>
    </rPh>
    <phoneticPr fontId="7"/>
  </si>
  <si>
    <t>初回付与年月を、入社日以降に設定してください。</t>
    <rPh sb="0" eb="4">
      <t>ショカイフヨ</t>
    </rPh>
    <rPh sb="4" eb="6">
      <t>ネンゲツ</t>
    </rPh>
    <rPh sb="8" eb="11">
      <t>ニュウシャヒ</t>
    </rPh>
    <rPh sb="11" eb="13">
      <t>イコウ</t>
    </rPh>
    <rPh sb="14" eb="16">
      <t>セッテイ</t>
    </rPh>
    <phoneticPr fontId="7"/>
  </si>
  <si>
    <t>（５）</t>
    <phoneticPr fontId="7"/>
  </si>
  <si>
    <t>取得日</t>
    <rPh sb="0" eb="2">
      <t>シュトク</t>
    </rPh>
    <rPh sb="2" eb="3">
      <t>ヒ</t>
    </rPh>
    <phoneticPr fontId="2"/>
  </si>
  <si>
    <t>「年次有給休暇付与日数」と「取得日」の黄色・灰色の割合は連動しておりますので、</t>
    <rPh sb="1" eb="3">
      <t>ネンジ</t>
    </rPh>
    <rPh sb="3" eb="7">
      <t>ユウキュウキュウカ</t>
    </rPh>
    <rPh sb="7" eb="9">
      <t>フヨ</t>
    </rPh>
    <rPh sb="9" eb="11">
      <t>ニッスウ</t>
    </rPh>
    <rPh sb="14" eb="17">
      <t>シュトクビ</t>
    </rPh>
    <rPh sb="19" eb="21">
      <t>キイロ</t>
    </rPh>
    <rPh sb="22" eb="24">
      <t>ハイイロ</t>
    </rPh>
    <rPh sb="25" eb="27">
      <t>ワリアイ</t>
    </rPh>
    <rPh sb="28" eb="30">
      <t>レンドウ</t>
    </rPh>
    <phoneticPr fontId="7"/>
  </si>
  <si>
    <t>有休を取得したら、日付を年月日（YYYY/M/D）の形式で「取得日」の黄色網掛けの欄に入力してください。</t>
    <rPh sb="0" eb="2">
      <t>ユウキュウ</t>
    </rPh>
    <rPh sb="3" eb="5">
      <t>シュトク</t>
    </rPh>
    <rPh sb="9" eb="11">
      <t>ヒヅケ</t>
    </rPh>
    <rPh sb="12" eb="15">
      <t>ネンガッピ</t>
    </rPh>
    <rPh sb="26" eb="28">
      <t>ケイシキ</t>
    </rPh>
    <rPh sb="30" eb="32">
      <t>シュトク</t>
    </rPh>
    <rPh sb="32" eb="33">
      <t>ヒ</t>
    </rPh>
    <rPh sb="35" eb="37">
      <t>キイロ</t>
    </rPh>
    <rPh sb="37" eb="39">
      <t>アミカ</t>
    </rPh>
    <rPh sb="41" eb="42">
      <t>ラン</t>
    </rPh>
    <rPh sb="43" eb="45">
      <t>ニュウリョク</t>
    </rPh>
    <phoneticPr fontId="7"/>
  </si>
  <si>
    <t>現在の有休残数と今年度の有休取得日が右上に表示されております。</t>
    <rPh sb="0" eb="2">
      <t>ゲンザイ</t>
    </rPh>
    <rPh sb="3" eb="5">
      <t>ユウキュウ</t>
    </rPh>
    <rPh sb="5" eb="7">
      <t>ザンスウ</t>
    </rPh>
    <rPh sb="8" eb="11">
      <t>コンネンド</t>
    </rPh>
    <rPh sb="12" eb="14">
      <t>ユウキュウ</t>
    </rPh>
    <rPh sb="14" eb="16">
      <t>シュトク</t>
    </rPh>
    <rPh sb="16" eb="17">
      <t>ヒ</t>
    </rPh>
    <rPh sb="18" eb="19">
      <t>ミギ</t>
    </rPh>
    <rPh sb="19" eb="20">
      <t>ウエ</t>
    </rPh>
    <rPh sb="21" eb="23">
      <t>ヒョウジ</t>
    </rPh>
    <phoneticPr fontId="7"/>
  </si>
  <si>
    <t>今年度の有休付与日から1年間に取得した有休をカウントする仕組みです。
　</t>
    <rPh sb="0" eb="3">
      <t>コンネンド</t>
    </rPh>
    <rPh sb="4" eb="6">
      <t>ユウキュウ</t>
    </rPh>
    <rPh sb="6" eb="8">
      <t>フヨ</t>
    </rPh>
    <rPh sb="8" eb="9">
      <t>ビ</t>
    </rPh>
    <rPh sb="12" eb="14">
      <t>ネンカン</t>
    </rPh>
    <rPh sb="15" eb="17">
      <t>シュトク</t>
    </rPh>
    <rPh sb="19" eb="21">
      <t>ユウキュウ</t>
    </rPh>
    <rPh sb="28" eb="30">
      <t>シク</t>
    </rPh>
    <phoneticPr fontId="7"/>
  </si>
  <si>
    <t>期限までに3ヵ月きって、5日取得していないと赤字でお知らせします。</t>
    <rPh sb="26" eb="27">
      <t>シ</t>
    </rPh>
    <phoneticPr fontId="7"/>
  </si>
  <si>
    <t>使用方法</t>
    <rPh sb="0" eb="4">
      <t>シヨウホウホウ</t>
    </rPh>
    <phoneticPr fontId="7"/>
  </si>
  <si>
    <t>例５</t>
    <rPh sb="0" eb="1">
      <t>レイ</t>
    </rPh>
    <phoneticPr fontId="7"/>
  </si>
  <si>
    <t>©社会保険労務士法人プラスワン労務</t>
    <rPh sb="1" eb="10">
      <t>シャカイホケンロウムシホウジン</t>
    </rPh>
    <rPh sb="15" eb="17">
      <t>ロウム</t>
    </rPh>
    <phoneticPr fontId="7"/>
  </si>
  <si>
    <t>一斉付与</t>
  </si>
  <si>
    <t>一斉付与の場合は、基準月をプルダウンより選択してください。</t>
    <rPh sb="0" eb="2">
      <t>イッセイ</t>
    </rPh>
    <rPh sb="2" eb="4">
      <t>フヨ</t>
    </rPh>
    <rPh sb="5" eb="7">
      <t>バアイ</t>
    </rPh>
    <rPh sb="9" eb="11">
      <t>キジュン</t>
    </rPh>
    <rPh sb="11" eb="12">
      <t>ヅキ</t>
    </rPh>
    <rPh sb="20" eb="22">
      <t>センタク</t>
    </rPh>
    <phoneticPr fontId="7"/>
  </si>
  <si>
    <t>一斉付与において、設定している基準月と、管理を開始する指定月がアンマッチの際に表示されます。</t>
    <rPh sb="0" eb="2">
      <t>イッセイ</t>
    </rPh>
    <rPh sb="2" eb="4">
      <t>フヨ</t>
    </rPh>
    <rPh sb="9" eb="11">
      <t>セッテイ</t>
    </rPh>
    <rPh sb="15" eb="18">
      <t>キジュンヅキ</t>
    </rPh>
    <rPh sb="20" eb="22">
      <t>カンリ</t>
    </rPh>
    <rPh sb="23" eb="25">
      <t>カイシ</t>
    </rPh>
    <rPh sb="27" eb="29">
      <t>シテイ</t>
    </rPh>
    <rPh sb="29" eb="30">
      <t>ツキ</t>
    </rPh>
    <rPh sb="37" eb="38">
      <t>サイ</t>
    </rPh>
    <rPh sb="39" eb="41">
      <t>ヒョウジ</t>
    </rPh>
    <phoneticPr fontId="7"/>
  </si>
  <si>
    <t>指定月と基準月は一致するはずなので、例２の場合は20**/4/1にする必要があります。</t>
    <rPh sb="6" eb="7">
      <t>ツキ</t>
    </rPh>
    <rPh sb="8" eb="10">
      <t>イッチ</t>
    </rPh>
    <rPh sb="18" eb="19">
      <t>レイ</t>
    </rPh>
    <rPh sb="21" eb="23">
      <t>バアイ</t>
    </rPh>
    <rPh sb="35" eb="37">
      <t>ヒツヨウ</t>
    </rPh>
    <phoneticPr fontId="7"/>
  </si>
  <si>
    <t>法定付与</t>
  </si>
  <si>
    <t>在籍年数</t>
    <rPh sb="0" eb="2">
      <t>ザイセキ</t>
    </rPh>
    <rPh sb="2" eb="4">
      <t>ネンスウ</t>
    </rPh>
    <phoneticPr fontId="2"/>
  </si>
  <si>
    <t>※ご使用前に「説明」シートをご一読ください。</t>
    <rPh sb="2" eb="4">
      <t>シヨウ</t>
    </rPh>
    <rPh sb="4" eb="5">
      <t>マエ</t>
    </rPh>
    <rPh sb="7" eb="9">
      <t>セツメイ</t>
    </rPh>
    <rPh sb="15" eb="17">
      <t>イチドク</t>
    </rPh>
    <phoneticPr fontId="7"/>
  </si>
  <si>
    <t xml:space="preserve">※勤務形態をプルダウンから選択してください。
</t>
    <phoneticPr fontId="7"/>
  </si>
  <si>
    <t>　 表(有休)シートと連動しており、有休付与日数を参照しています。</t>
    <phoneticPr fontId="7"/>
  </si>
  <si>
    <t>※週4以下勤務でも週の労働時間が30h以上の場合は【フルタイム】を選択してください。</t>
    <phoneticPr fontId="7"/>
  </si>
  <si>
    <t>更新履歴</t>
    <rPh sb="0" eb="4">
      <t>コウシンリレキ</t>
    </rPh>
    <phoneticPr fontId="7"/>
  </si>
  <si>
    <t>ver1.0</t>
    <phoneticPr fontId="7"/>
  </si>
  <si>
    <t>リリース</t>
    <phoneticPr fontId="7"/>
  </si>
  <si>
    <t>ver1.1</t>
    <phoneticPr fontId="7"/>
  </si>
  <si>
    <t>「法定付与」「開始年月を指定あり」を選択した時、入社から6ヵ月後を設定しても「入社月+6ヵ月にしてください」のアラートが消えない事象を解消</t>
    <rPh sb="1" eb="3">
      <t>ホウテイ</t>
    </rPh>
    <rPh sb="3" eb="5">
      <t>フヨ</t>
    </rPh>
    <rPh sb="7" eb="11">
      <t>カイシネンゲツ</t>
    </rPh>
    <rPh sb="12" eb="14">
      <t>シテイ</t>
    </rPh>
    <rPh sb="18" eb="20">
      <t>センタク</t>
    </rPh>
    <rPh sb="22" eb="23">
      <t>トキ</t>
    </rPh>
    <rPh sb="24" eb="26">
      <t>ニュウシャ</t>
    </rPh>
    <rPh sb="28" eb="32">
      <t>ロッカゲツゴ</t>
    </rPh>
    <rPh sb="33" eb="35">
      <t>セッテイ</t>
    </rPh>
    <rPh sb="39" eb="41">
      <t>ニュウシャ</t>
    </rPh>
    <rPh sb="41" eb="42">
      <t>ツキ</t>
    </rPh>
    <rPh sb="45" eb="46">
      <t>ゲツ</t>
    </rPh>
    <rPh sb="60" eb="61">
      <t>キ</t>
    </rPh>
    <rPh sb="64" eb="66">
      <t>ジショウ</t>
    </rPh>
    <rPh sb="67" eb="69">
      <t>カイショウ</t>
    </rPh>
    <phoneticPr fontId="7"/>
  </si>
  <si>
    <t>法定付与を選択した際、基準月がグレーアウトにならないエラーを解消</t>
    <rPh sb="0" eb="2">
      <t>ホウテイ</t>
    </rPh>
    <rPh sb="2" eb="4">
      <t>フヨ</t>
    </rPh>
    <rPh sb="5" eb="7">
      <t>センタク</t>
    </rPh>
    <rPh sb="9" eb="10">
      <t>サイ</t>
    </rPh>
    <rPh sb="11" eb="14">
      <t>キジュンゲツ</t>
    </rPh>
    <rPh sb="30" eb="32">
      <t>カイショウ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</si>
</sst>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日&quot;"/>
    <numFmt numFmtId="177" formatCode="0&quot;月&quot;"/>
    <numFmt numFmtId="178" formatCode="General&quot;ヵ月&quot;"/>
    <numFmt numFmtId="179" formatCode="General&quot;ヵ月以上&quot;"/>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4"/>
      <color theme="1"/>
      <name val="HG丸ｺﾞｼｯｸM-PRO"/>
      <family val="3"/>
      <charset val="128"/>
    </font>
    <font>
      <sz val="6"/>
      <name val="ＭＳ Ｐゴシック"/>
      <family val="3"/>
      <charset val="128"/>
      <scheme val="minor"/>
    </font>
    <font>
      <sz val="6"/>
      <name val="ＭＳ Ｐゴシック"/>
      <family val="2"/>
      <charset val="128"/>
      <scheme val="minor"/>
    </font>
    <font>
      <sz val="14"/>
      <name val="HG丸ｺﾞｼｯｸM-PRO"/>
      <family val="3"/>
      <charset val="128"/>
    </font>
    <font>
      <b/>
      <sz val="18"/>
      <color theme="1"/>
      <name val="HG丸ｺﾞｼｯｸM-PRO"/>
      <family val="3"/>
      <charset val="128"/>
    </font>
    <font>
      <b/>
      <sz val="14"/>
      <color theme="1"/>
      <name val="HG丸ｺﾞｼｯｸM-PRO"/>
      <family val="3"/>
      <charset val="128"/>
    </font>
    <font>
      <sz val="12"/>
      <color theme="1"/>
      <name val="HG丸ｺﾞｼｯｸM-PRO"/>
      <family val="3"/>
      <charset val="128"/>
    </font>
    <font>
      <b/>
      <sz val="10"/>
      <color theme="1"/>
      <name val="HG丸ｺﾞｼｯｸM-PRO"/>
      <family val="3"/>
      <charset val="128"/>
    </font>
    <font>
      <sz val="8"/>
      <color theme="1"/>
      <name val="HG丸ｺﾞｼｯｸM-PRO"/>
      <family val="3"/>
      <charset val="128"/>
    </font>
    <font>
      <b/>
      <sz val="8"/>
      <color theme="1"/>
      <name val="HG丸ｺﾞｼｯｸM-PRO"/>
      <family val="3"/>
      <charset val="128"/>
    </font>
    <font>
      <sz val="8"/>
      <color theme="1"/>
      <name val="ＭＳ Ｐゴシック"/>
      <family val="3"/>
      <charset val="128"/>
      <scheme val="minor"/>
    </font>
    <font>
      <sz val="8"/>
      <color theme="0"/>
      <name val="ＭＳ Ｐゴシック"/>
      <family val="3"/>
      <charset val="128"/>
      <scheme val="minor"/>
    </font>
    <font>
      <sz val="8"/>
      <color theme="0"/>
      <name val="HG丸ｺﾞｼｯｸM-PRO"/>
      <family val="3"/>
      <charset val="128"/>
    </font>
    <font>
      <sz val="7"/>
      <name val="HG丸ｺﾞｼｯｸM-PRO"/>
      <family val="3"/>
      <charset val="128"/>
    </font>
    <font>
      <sz val="7"/>
      <color theme="1"/>
      <name val="HG丸ｺﾞｼｯｸM-PRO"/>
      <family val="3"/>
      <charset val="128"/>
    </font>
    <font>
      <sz val="10"/>
      <color theme="1"/>
      <name val="HG丸ｺﾞｼｯｸM-PRO"/>
      <family val="3"/>
      <charset val="128"/>
    </font>
    <font>
      <b/>
      <sz val="7"/>
      <color theme="1"/>
      <name val="HG丸ｺﾞｼｯｸM-PRO"/>
      <family val="3"/>
      <charset val="128"/>
    </font>
    <font>
      <b/>
      <sz val="18"/>
      <color theme="1"/>
      <name val="ＭＳ Ｐゴシック"/>
      <family val="3"/>
      <charset val="128"/>
      <scheme val="minor"/>
    </font>
    <font>
      <sz val="18"/>
      <color theme="1"/>
      <name val="ＭＳ Ｐゴシック"/>
      <family val="3"/>
      <charset val="128"/>
      <scheme val="minor"/>
    </font>
    <font>
      <b/>
      <sz val="14"/>
      <color rgb="FFFF0000"/>
      <name val="HG丸ｺﾞｼｯｸM-PRO"/>
      <family val="3"/>
      <charset val="128"/>
    </font>
    <font>
      <sz val="9"/>
      <color theme="1"/>
      <name val="ＭＳ Ｐ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ECFCE"/>
        <bgColor indexed="64"/>
      </patternFill>
    </fill>
    <fill>
      <patternFill patternType="solid">
        <fgColor theme="1" tint="0.34998626667073579"/>
        <bgColor indexed="64"/>
      </patternFill>
    </fill>
  </fills>
  <borders count="42">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dashed">
        <color indexed="64"/>
      </bottom>
      <diagonal/>
    </border>
  </borders>
  <cellStyleXfs count="2">
    <xf numFmtId="0" fontId="0" fillId="0" borderId="0">
      <alignment vertical="center"/>
    </xf>
    <xf numFmtId="0" fontId="3" fillId="0" borderId="0">
      <alignment vertical="center"/>
    </xf>
  </cellStyleXfs>
  <cellXfs count="183">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4" fillId="0" borderId="14" xfId="0" applyFont="1" applyBorder="1" applyAlignment="1">
      <alignment horizontal="center" vertical="center"/>
    </xf>
    <xf numFmtId="0" fontId="6" fillId="0" borderId="0" xfId="0" applyFont="1" applyAlignment="1">
      <alignment horizontal="left" vertical="center"/>
    </xf>
    <xf numFmtId="14" fontId="6" fillId="2" borderId="21" xfId="0" applyNumberFormat="1" applyFont="1" applyFill="1" applyBorder="1" applyAlignment="1" applyProtection="1">
      <alignment horizontal="center" vertical="center"/>
      <protection locked="0"/>
    </xf>
    <xf numFmtId="49" fontId="6" fillId="0" borderId="16" xfId="0" applyNumberFormat="1" applyFont="1" applyBorder="1" applyAlignment="1">
      <alignment horizontal="center" vertical="center"/>
    </xf>
    <xf numFmtId="14" fontId="9" fillId="2" borderId="17" xfId="1" applyNumberFormat="1" applyFont="1" applyFill="1" applyBorder="1" applyAlignment="1" applyProtection="1">
      <alignment horizontal="center" vertical="center"/>
      <protection locked="0"/>
    </xf>
    <xf numFmtId="14" fontId="9" fillId="2" borderId="19" xfId="1" applyNumberFormat="1" applyFont="1" applyFill="1" applyBorder="1" applyAlignment="1" applyProtection="1">
      <alignment horizontal="center" vertical="center"/>
      <protection locked="0"/>
    </xf>
    <xf numFmtId="14" fontId="9" fillId="2" borderId="11" xfId="1" applyNumberFormat="1" applyFont="1" applyFill="1" applyBorder="1" applyAlignment="1" applyProtection="1">
      <alignment horizontal="center" vertical="center"/>
      <protection locked="0"/>
    </xf>
    <xf numFmtId="14" fontId="6" fillId="2" borderId="19" xfId="0" applyNumberFormat="1" applyFont="1" applyFill="1" applyBorder="1" applyAlignment="1" applyProtection="1">
      <alignment horizontal="center" vertical="center"/>
      <protection locked="0"/>
    </xf>
    <xf numFmtId="14" fontId="6" fillId="2" borderId="11" xfId="0" applyNumberFormat="1" applyFont="1" applyFill="1" applyBorder="1" applyAlignment="1" applyProtection="1">
      <alignment horizontal="center" vertical="center"/>
      <protection locked="0"/>
    </xf>
    <xf numFmtId="14" fontId="9" fillId="2" borderId="18" xfId="1" applyNumberFormat="1" applyFont="1" applyFill="1" applyBorder="1" applyAlignment="1" applyProtection="1">
      <alignment horizontal="center" vertical="center"/>
      <protection locked="0"/>
    </xf>
    <xf numFmtId="14" fontId="9" fillId="2" borderId="20" xfId="1" applyNumberFormat="1" applyFont="1" applyFill="1" applyBorder="1" applyAlignment="1" applyProtection="1">
      <alignment horizontal="center" vertical="center"/>
      <protection locked="0"/>
    </xf>
    <xf numFmtId="14" fontId="9" fillId="2" borderId="12" xfId="1" applyNumberFormat="1" applyFont="1" applyFill="1" applyBorder="1" applyAlignment="1" applyProtection="1">
      <alignment horizontal="center" vertical="center"/>
      <protection locked="0"/>
    </xf>
    <xf numFmtId="14" fontId="6" fillId="2" borderId="20" xfId="0" applyNumberFormat="1" applyFont="1" applyFill="1" applyBorder="1" applyAlignment="1" applyProtection="1">
      <alignment horizontal="center" vertical="center"/>
      <protection locked="0"/>
    </xf>
    <xf numFmtId="14" fontId="6" fillId="2" borderId="12" xfId="0" applyNumberFormat="1" applyFont="1" applyFill="1" applyBorder="1" applyAlignment="1" applyProtection="1">
      <alignment horizontal="center" vertical="center"/>
      <protection locked="0"/>
    </xf>
    <xf numFmtId="0" fontId="10" fillId="0" borderId="0" xfId="0" applyFont="1">
      <alignment vertical="center"/>
    </xf>
    <xf numFmtId="0" fontId="4" fillId="4" borderId="14" xfId="0" applyFont="1" applyFill="1" applyBorder="1" applyAlignment="1">
      <alignment horizontal="center" vertical="center"/>
    </xf>
    <xf numFmtId="0" fontId="4" fillId="0" borderId="0" xfId="0" applyFont="1" applyAlignment="1">
      <alignment horizontal="center" vertical="center"/>
    </xf>
    <xf numFmtId="0" fontId="11" fillId="5" borderId="14" xfId="0" applyFont="1" applyFill="1" applyBorder="1" applyAlignment="1">
      <alignment horizontal="center" vertical="center"/>
    </xf>
    <xf numFmtId="0" fontId="6" fillId="0" borderId="23" xfId="0" applyFont="1" applyBorder="1" applyAlignment="1">
      <alignment horizontal="center" vertical="center"/>
    </xf>
    <xf numFmtId="14" fontId="9" fillId="2" borderId="26" xfId="1" applyNumberFormat="1" applyFont="1" applyFill="1" applyBorder="1" applyAlignment="1" applyProtection="1">
      <alignment horizontal="center" vertical="center"/>
      <protection locked="0"/>
    </xf>
    <xf numFmtId="14" fontId="9" fillId="2" borderId="21" xfId="1" applyNumberFormat="1" applyFont="1" applyFill="1" applyBorder="1" applyAlignment="1" applyProtection="1">
      <alignment horizontal="center" vertical="center"/>
      <protection locked="0"/>
    </xf>
    <xf numFmtId="14" fontId="9" fillId="2" borderId="27" xfId="1" applyNumberFormat="1" applyFont="1" applyFill="1" applyBorder="1" applyAlignment="1" applyProtection="1">
      <alignment horizontal="center" vertical="center"/>
      <protection locked="0"/>
    </xf>
    <xf numFmtId="14" fontId="6" fillId="2" borderId="27" xfId="0" applyNumberFormat="1" applyFont="1" applyFill="1" applyBorder="1" applyAlignment="1" applyProtection="1">
      <alignment horizontal="center" vertical="center"/>
      <protection locked="0"/>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11" fillId="4" borderId="15" xfId="0" applyFont="1" applyFill="1" applyBorder="1" applyAlignment="1">
      <alignment horizontal="left" vertical="center"/>
    </xf>
    <xf numFmtId="0" fontId="11" fillId="4" borderId="28" xfId="0" applyFont="1" applyFill="1" applyBorder="1" applyAlignment="1">
      <alignment horizontal="left" vertical="center"/>
    </xf>
    <xf numFmtId="0" fontId="6" fillId="3" borderId="14" xfId="0" applyFont="1" applyFill="1" applyBorder="1" applyAlignment="1" applyProtection="1">
      <alignment horizontal="center" vertical="center"/>
      <protection locked="0"/>
    </xf>
    <xf numFmtId="14" fontId="6" fillId="3" borderId="14" xfId="0" applyNumberFormat="1" applyFont="1" applyFill="1" applyBorder="1" applyAlignment="1" applyProtection="1">
      <alignment horizontal="center" vertical="center"/>
      <protection locked="0"/>
    </xf>
    <xf numFmtId="177" fontId="6" fillId="3" borderId="14" xfId="0" applyNumberFormat="1" applyFont="1" applyFill="1" applyBorder="1" applyAlignment="1" applyProtection="1">
      <alignment horizontal="center" vertical="center"/>
      <protection locked="0"/>
    </xf>
    <xf numFmtId="1" fontId="6" fillId="3" borderId="1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14" fontId="9" fillId="0" borderId="3" xfId="1" applyNumberFormat="1" applyFont="1" applyBorder="1" applyAlignment="1" applyProtection="1">
      <alignment horizontal="right" vertical="center"/>
      <protection hidden="1"/>
    </xf>
    <xf numFmtId="14" fontId="9" fillId="0" borderId="4" xfId="1" applyNumberFormat="1" applyFont="1" applyBorder="1" applyAlignment="1" applyProtection="1">
      <alignment horizontal="right" vertical="center"/>
      <protection hidden="1"/>
    </xf>
    <xf numFmtId="14" fontId="9" fillId="0" borderId="8" xfId="1" applyNumberFormat="1" applyFont="1" applyBorder="1" applyAlignment="1" applyProtection="1">
      <alignment horizontal="right" vertical="center"/>
      <protection hidden="1"/>
    </xf>
    <xf numFmtId="14" fontId="9" fillId="0" borderId="1" xfId="1" applyNumberFormat="1" applyFont="1" applyBorder="1" applyAlignment="1" applyProtection="1">
      <alignment horizontal="right" vertical="center"/>
      <protection hidden="1"/>
    </xf>
    <xf numFmtId="1" fontId="6" fillId="0" borderId="4" xfId="0" applyNumberFormat="1" applyFont="1" applyBorder="1" applyAlignment="1" applyProtection="1">
      <alignment horizontal="right" vertical="center"/>
      <protection hidden="1"/>
    </xf>
    <xf numFmtId="1" fontId="6" fillId="0" borderId="8" xfId="0" applyNumberFormat="1" applyFont="1" applyBorder="1" applyAlignment="1" applyProtection="1">
      <alignment horizontal="right" vertical="center"/>
      <protection hidden="1"/>
    </xf>
    <xf numFmtId="1" fontId="6" fillId="0" borderId="1" xfId="0" applyNumberFormat="1" applyFont="1" applyBorder="1" applyAlignment="1" applyProtection="1">
      <alignment horizontal="right" vertical="center"/>
      <protection hidden="1"/>
    </xf>
    <xf numFmtId="0" fontId="6" fillId="0" borderId="13" xfId="0" applyFont="1" applyBorder="1" applyAlignment="1" applyProtection="1">
      <alignment horizontal="right" vertical="center"/>
      <protection hidden="1"/>
    </xf>
    <xf numFmtId="0" fontId="6" fillId="0" borderId="3" xfId="0" applyFont="1" applyBorder="1" applyProtection="1">
      <alignment vertical="center"/>
      <protection hidden="1"/>
    </xf>
    <xf numFmtId="0" fontId="6" fillId="0" borderId="32" xfId="0" applyFont="1" applyBorder="1" applyProtection="1">
      <alignment vertical="center"/>
      <protection hidden="1"/>
    </xf>
    <xf numFmtId="0" fontId="6" fillId="0" borderId="6" xfId="0" applyFont="1" applyBorder="1" applyProtection="1">
      <alignment vertical="center"/>
      <protection hidden="1"/>
    </xf>
    <xf numFmtId="0" fontId="6" fillId="0" borderId="4" xfId="0" applyFont="1" applyBorder="1" applyProtection="1">
      <alignment vertical="center"/>
      <protection hidden="1"/>
    </xf>
    <xf numFmtId="0" fontId="6" fillId="0" borderId="33" xfId="0" applyFont="1" applyBorder="1" applyProtection="1">
      <alignment vertical="center"/>
      <protection hidden="1"/>
    </xf>
    <xf numFmtId="0" fontId="6" fillId="0" borderId="1" xfId="0" applyFont="1" applyBorder="1" applyProtection="1">
      <alignment vertical="center"/>
      <protection hidden="1"/>
    </xf>
    <xf numFmtId="0" fontId="6" fillId="0" borderId="5" xfId="0" applyFont="1" applyBorder="1" applyProtection="1">
      <alignment vertical="center"/>
      <protection hidden="1"/>
    </xf>
    <xf numFmtId="0" fontId="6" fillId="0" borderId="34" xfId="0" applyFont="1" applyBorder="1" applyProtection="1">
      <alignment vertical="center"/>
      <protection hidden="1"/>
    </xf>
    <xf numFmtId="0" fontId="6" fillId="0" borderId="2"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9" xfId="0" applyFont="1" applyBorder="1" applyProtection="1">
      <alignment vertical="center"/>
      <protection hidden="1"/>
    </xf>
    <xf numFmtId="176" fontId="4" fillId="3" borderId="14" xfId="0" applyNumberFormat="1" applyFont="1" applyFill="1" applyBorder="1" applyAlignment="1" applyProtection="1">
      <alignment horizontal="center" vertical="center"/>
      <protection locked="0"/>
    </xf>
    <xf numFmtId="0" fontId="6"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5" fillId="5" borderId="14" xfId="0" applyFont="1" applyFill="1" applyBorder="1" applyAlignment="1">
      <alignment horizontal="center" vertical="center"/>
    </xf>
    <xf numFmtId="177" fontId="14" fillId="3" borderId="14" xfId="0" applyNumberFormat="1" applyFont="1" applyFill="1" applyBorder="1" applyAlignment="1" applyProtection="1">
      <alignment horizontal="center" vertical="center"/>
      <protection locked="0"/>
    </xf>
    <xf numFmtId="14" fontId="14" fillId="3" borderId="14" xfId="0" applyNumberFormat="1" applyFont="1" applyFill="1" applyBorder="1" applyAlignment="1" applyProtection="1">
      <alignment horizontal="center" vertical="center"/>
      <protection locked="0"/>
    </xf>
    <xf numFmtId="1" fontId="14" fillId="3" borderId="14" xfId="0" applyNumberFormat="1" applyFont="1" applyFill="1" applyBorder="1" applyAlignment="1" applyProtection="1">
      <alignment horizontal="center" vertical="center"/>
      <protection locked="0"/>
    </xf>
    <xf numFmtId="0" fontId="16" fillId="0" borderId="0" xfId="0" applyFont="1">
      <alignment vertical="center"/>
    </xf>
    <xf numFmtId="0" fontId="17" fillId="0" borderId="0" xfId="0" applyFont="1">
      <alignment vertical="center"/>
    </xf>
    <xf numFmtId="0" fontId="15" fillId="4" borderId="15" xfId="0" applyFont="1" applyFill="1" applyBorder="1" applyAlignment="1">
      <alignment horizontal="left" vertical="center"/>
    </xf>
    <xf numFmtId="0" fontId="15" fillId="4" borderId="28" xfId="0" applyFont="1" applyFill="1" applyBorder="1" applyAlignment="1">
      <alignment horizontal="left" vertical="center"/>
    </xf>
    <xf numFmtId="14" fontId="14" fillId="0" borderId="0" xfId="0" applyNumberFormat="1" applyFont="1">
      <alignment vertical="center"/>
    </xf>
    <xf numFmtId="14" fontId="19" fillId="0" borderId="3" xfId="1" applyNumberFormat="1" applyFont="1" applyBorder="1" applyAlignment="1" applyProtection="1">
      <alignment horizontal="right" vertical="center" wrapText="1"/>
      <protection hidden="1"/>
    </xf>
    <xf numFmtId="14" fontId="19" fillId="0" borderId="3" xfId="1" applyNumberFormat="1" applyFont="1" applyBorder="1" applyAlignment="1" applyProtection="1">
      <alignment horizontal="right" vertical="center"/>
      <protection hidden="1"/>
    </xf>
    <xf numFmtId="14" fontId="19" fillId="0" borderId="4" xfId="1" applyNumberFormat="1" applyFont="1" applyBorder="1" applyAlignment="1" applyProtection="1">
      <alignment horizontal="right" vertical="center"/>
      <protection hidden="1"/>
    </xf>
    <xf numFmtId="14" fontId="19" fillId="0" borderId="8" xfId="1" applyNumberFormat="1" applyFont="1" applyBorder="1" applyAlignment="1" applyProtection="1">
      <alignment horizontal="right" vertical="center"/>
      <protection hidden="1"/>
    </xf>
    <xf numFmtId="14" fontId="19" fillId="0" borderId="1" xfId="1" applyNumberFormat="1" applyFont="1" applyBorder="1" applyAlignment="1" applyProtection="1">
      <alignment horizontal="right" vertical="center"/>
      <protection hidden="1"/>
    </xf>
    <xf numFmtId="1" fontId="20" fillId="0" borderId="4" xfId="0" applyNumberFormat="1" applyFont="1" applyBorder="1" applyAlignment="1" applyProtection="1">
      <alignment horizontal="right" vertical="center"/>
      <protection hidden="1"/>
    </xf>
    <xf numFmtId="1" fontId="20" fillId="0" borderId="8" xfId="0" applyNumberFormat="1" applyFont="1" applyBorder="1" applyAlignment="1" applyProtection="1">
      <alignment horizontal="right" vertical="center"/>
      <protection hidden="1"/>
    </xf>
    <xf numFmtId="1" fontId="20" fillId="0" borderId="1" xfId="0" applyNumberFormat="1" applyFont="1" applyBorder="1" applyAlignment="1" applyProtection="1">
      <alignment horizontal="right" vertical="center"/>
      <protection hidden="1"/>
    </xf>
    <xf numFmtId="0" fontId="20" fillId="0" borderId="13" xfId="0" applyFont="1" applyBorder="1" applyAlignment="1" applyProtection="1">
      <alignment horizontal="right" vertical="center"/>
      <protection hidden="1"/>
    </xf>
    <xf numFmtId="0" fontId="20" fillId="0" borderId="3" xfId="0" applyFont="1" applyBorder="1" applyProtection="1">
      <alignment vertical="center"/>
      <protection hidden="1"/>
    </xf>
    <xf numFmtId="0" fontId="20" fillId="0" borderId="32" xfId="0" applyFont="1" applyBorder="1" applyProtection="1">
      <alignment vertical="center"/>
      <protection hidden="1"/>
    </xf>
    <xf numFmtId="0" fontId="20" fillId="0" borderId="6" xfId="0" applyFont="1" applyBorder="1" applyProtection="1">
      <alignment vertical="center"/>
      <protection hidden="1"/>
    </xf>
    <xf numFmtId="0" fontId="20" fillId="0" borderId="4" xfId="0" applyFont="1" applyBorder="1" applyProtection="1">
      <alignment vertical="center"/>
      <protection hidden="1"/>
    </xf>
    <xf numFmtId="0" fontId="20" fillId="0" borderId="33" xfId="0" applyFont="1" applyBorder="1" applyProtection="1">
      <alignment vertical="center"/>
      <protection hidden="1"/>
    </xf>
    <xf numFmtId="0" fontId="20" fillId="0" borderId="1" xfId="0" applyFont="1" applyBorder="1" applyProtection="1">
      <alignment vertical="center"/>
      <protection hidden="1"/>
    </xf>
    <xf numFmtId="0" fontId="20" fillId="0" borderId="5" xfId="0" applyFont="1" applyBorder="1" applyProtection="1">
      <alignment vertical="center"/>
      <protection hidden="1"/>
    </xf>
    <xf numFmtId="0" fontId="20" fillId="0" borderId="34" xfId="0" applyFont="1" applyBorder="1" applyProtection="1">
      <alignment vertical="center"/>
      <protection hidden="1"/>
    </xf>
    <xf numFmtId="0" fontId="20" fillId="0" borderId="2" xfId="0" applyFont="1" applyBorder="1" applyProtection="1">
      <alignment vertical="center"/>
      <protection hidden="1"/>
    </xf>
    <xf numFmtId="14" fontId="20" fillId="2" borderId="21" xfId="0" applyNumberFormat="1" applyFont="1" applyFill="1" applyBorder="1" applyAlignment="1" applyProtection="1">
      <alignment horizontal="center" vertical="center"/>
      <protection locked="0"/>
    </xf>
    <xf numFmtId="14" fontId="20" fillId="2" borderId="27" xfId="0" applyNumberFormat="1" applyFont="1" applyFill="1" applyBorder="1" applyAlignment="1" applyProtection="1">
      <alignment horizontal="center" vertical="center"/>
      <protection locked="0"/>
    </xf>
    <xf numFmtId="14" fontId="20" fillId="2" borderId="19" xfId="0" applyNumberFormat="1" applyFont="1" applyFill="1" applyBorder="1" applyAlignment="1" applyProtection="1">
      <alignment horizontal="center" vertical="center"/>
      <protection locked="0"/>
    </xf>
    <xf numFmtId="14" fontId="20" fillId="2" borderId="11" xfId="0" applyNumberFormat="1" applyFont="1" applyFill="1" applyBorder="1" applyAlignment="1" applyProtection="1">
      <alignment horizontal="center" vertical="center"/>
      <protection locked="0"/>
    </xf>
    <xf numFmtId="14" fontId="20" fillId="2" borderId="20" xfId="0" applyNumberFormat="1" applyFont="1" applyFill="1" applyBorder="1" applyAlignment="1" applyProtection="1">
      <alignment horizontal="center" vertical="center"/>
      <protection locked="0"/>
    </xf>
    <xf numFmtId="14" fontId="20" fillId="2" borderId="12" xfId="0" applyNumberFormat="1" applyFont="1" applyFill="1" applyBorder="1" applyAlignment="1" applyProtection="1">
      <alignment horizontal="center" vertical="center"/>
      <protection locked="0"/>
    </xf>
    <xf numFmtId="49" fontId="20" fillId="0" borderId="30"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20" fillId="0" borderId="31" xfId="0" applyNumberFormat="1" applyFont="1" applyBorder="1" applyAlignment="1">
      <alignment horizontal="center" vertical="center"/>
    </xf>
    <xf numFmtId="0" fontId="20" fillId="0" borderId="0" xfId="0" applyFont="1" applyAlignment="1">
      <alignment horizontal="center"/>
    </xf>
    <xf numFmtId="0" fontId="20" fillId="0" borderId="23" xfId="0" applyFont="1" applyBorder="1" applyAlignment="1">
      <alignment horizontal="center" vertical="center"/>
    </xf>
    <xf numFmtId="0" fontId="20" fillId="0" borderId="7" xfId="0" applyFont="1" applyBorder="1" applyProtection="1">
      <alignment vertical="center"/>
      <protection hidden="1"/>
    </xf>
    <xf numFmtId="0" fontId="20" fillId="0" borderId="8" xfId="0" applyFont="1" applyBorder="1" applyProtection="1">
      <alignment vertical="center"/>
      <protection hidden="1"/>
    </xf>
    <xf numFmtId="0" fontId="20" fillId="0" borderId="9" xfId="0" applyFont="1" applyBorder="1" applyProtection="1">
      <alignment vertical="center"/>
      <protection hidden="1"/>
    </xf>
    <xf numFmtId="0" fontId="14" fillId="6" borderId="0" xfId="0" applyFont="1" applyFill="1" applyAlignment="1">
      <alignment horizontal="center" vertical="center"/>
    </xf>
    <xf numFmtId="0" fontId="18" fillId="6" borderId="0" xfId="0" applyFont="1" applyFill="1" applyAlignment="1">
      <alignment horizontal="center" vertical="center"/>
    </xf>
    <xf numFmtId="0" fontId="17" fillId="6" borderId="0" xfId="0" applyFont="1" applyFill="1" applyAlignment="1">
      <alignment horizontal="center" vertical="center"/>
    </xf>
    <xf numFmtId="178" fontId="4" fillId="4" borderId="14" xfId="0" applyNumberFormat="1" applyFont="1" applyFill="1" applyBorder="1" applyAlignment="1">
      <alignment horizontal="center" vertical="center"/>
    </xf>
    <xf numFmtId="179" fontId="4" fillId="4" borderId="14" xfId="0" applyNumberFormat="1" applyFont="1" applyFill="1" applyBorder="1" applyAlignment="1">
      <alignment horizontal="center" vertical="center"/>
    </xf>
    <xf numFmtId="14" fontId="14" fillId="3" borderId="16" xfId="0" applyNumberFormat="1" applyFont="1" applyFill="1" applyBorder="1" applyAlignment="1" applyProtection="1">
      <alignment horizontal="center" vertical="center"/>
      <protection locked="0"/>
    </xf>
    <xf numFmtId="14" fontId="20" fillId="2" borderId="26" xfId="1" applyNumberFormat="1" applyFont="1" applyFill="1" applyBorder="1" applyAlignment="1" applyProtection="1">
      <alignment horizontal="center" vertical="center"/>
      <protection locked="0"/>
    </xf>
    <xf numFmtId="14" fontId="20" fillId="2" borderId="21" xfId="1" applyNumberFormat="1" applyFont="1" applyFill="1" applyBorder="1" applyAlignment="1" applyProtection="1">
      <alignment horizontal="center" vertical="center"/>
      <protection locked="0"/>
    </xf>
    <xf numFmtId="14" fontId="20" fillId="2" borderId="27" xfId="1" applyNumberFormat="1" applyFont="1" applyFill="1" applyBorder="1" applyAlignment="1" applyProtection="1">
      <alignment horizontal="center" vertical="center"/>
      <protection locked="0"/>
    </xf>
    <xf numFmtId="14" fontId="20" fillId="2" borderId="17" xfId="1" applyNumberFormat="1" applyFont="1" applyFill="1" applyBorder="1" applyAlignment="1" applyProtection="1">
      <alignment horizontal="center" vertical="center"/>
      <protection locked="0"/>
    </xf>
    <xf numFmtId="14" fontId="20" fillId="2" borderId="19" xfId="1" applyNumberFormat="1" applyFont="1" applyFill="1" applyBorder="1" applyAlignment="1" applyProtection="1">
      <alignment horizontal="center" vertical="center"/>
      <protection locked="0"/>
    </xf>
    <xf numFmtId="14" fontId="20" fillId="2" borderId="11" xfId="1" applyNumberFormat="1" applyFont="1" applyFill="1" applyBorder="1" applyAlignment="1" applyProtection="1">
      <alignment horizontal="center" vertical="center"/>
      <protection locked="0"/>
    </xf>
    <xf numFmtId="14" fontId="20" fillId="2" borderId="18" xfId="1" applyNumberFormat="1" applyFont="1" applyFill="1" applyBorder="1" applyAlignment="1" applyProtection="1">
      <alignment horizontal="center" vertical="center"/>
      <protection locked="0"/>
    </xf>
    <xf numFmtId="14" fontId="20" fillId="2" borderId="20" xfId="1" applyNumberFormat="1" applyFont="1" applyFill="1" applyBorder="1" applyAlignment="1" applyProtection="1">
      <alignment horizontal="center" vertical="center"/>
      <protection locked="0"/>
    </xf>
    <xf numFmtId="14" fontId="20" fillId="2" borderId="12" xfId="1" applyNumberFormat="1" applyFont="1" applyFill="1" applyBorder="1" applyAlignment="1" applyProtection="1">
      <alignment horizontal="center" vertical="center"/>
      <protection locked="0"/>
    </xf>
    <xf numFmtId="0" fontId="20" fillId="0" borderId="0" xfId="0" applyFont="1" applyAlignment="1">
      <alignment horizontal="center" wrapText="1"/>
    </xf>
    <xf numFmtId="0" fontId="14" fillId="0" borderId="0" xfId="0" applyFont="1" applyAlignment="1">
      <alignment horizontal="centerContinuous" vertical="center"/>
    </xf>
    <xf numFmtId="0" fontId="20" fillId="0" borderId="0" xfId="0" applyFont="1" applyAlignment="1">
      <alignment horizontal="centerContinuous" vertical="center"/>
    </xf>
    <xf numFmtId="49" fontId="0" fillId="0" borderId="0" xfId="0" applyNumberFormat="1">
      <alignment vertical="center"/>
    </xf>
    <xf numFmtId="0" fontId="15" fillId="7" borderId="14" xfId="0" applyFont="1" applyFill="1" applyBorder="1" applyAlignment="1">
      <alignment horizontal="center" vertical="center"/>
    </xf>
    <xf numFmtId="49" fontId="0" fillId="0" borderId="41" xfId="0" applyNumberFormat="1" applyBorder="1">
      <alignment vertical="center"/>
    </xf>
    <xf numFmtId="0" fontId="0" fillId="0" borderId="41" xfId="0" applyBorder="1">
      <alignment vertical="center"/>
    </xf>
    <xf numFmtId="0" fontId="22" fillId="5" borderId="16" xfId="0" applyFont="1" applyFill="1" applyBorder="1" applyAlignment="1">
      <alignment horizontal="center" vertical="center"/>
    </xf>
    <xf numFmtId="49" fontId="0" fillId="0" borderId="0" xfId="0" applyNumberFormat="1" applyAlignment="1">
      <alignment horizontal="right" vertical="center"/>
    </xf>
    <xf numFmtId="49" fontId="23" fillId="0" borderId="0" xfId="0" applyNumberFormat="1" applyFont="1">
      <alignment vertical="center"/>
    </xf>
    <xf numFmtId="0" fontId="24"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vertical="center" wrapText="1"/>
    </xf>
    <xf numFmtId="0" fontId="0" fillId="0" borderId="0" xfId="0" applyAlignment="1">
      <alignment horizontal="left" vertical="center"/>
    </xf>
    <xf numFmtId="14" fontId="14" fillId="0" borderId="38" xfId="0" applyNumberFormat="1" applyFont="1" applyBorder="1" applyAlignment="1" applyProtection="1">
      <alignment horizontal="center" vertical="center"/>
      <protection hidden="1"/>
    </xf>
    <xf numFmtId="0" fontId="21" fillId="0" borderId="39" xfId="0" applyFont="1" applyBorder="1" applyAlignment="1" applyProtection="1">
      <alignment horizontal="center" vertical="center" textRotation="255"/>
      <protection hidden="1"/>
    </xf>
    <xf numFmtId="14" fontId="14" fillId="0" borderId="40" xfId="0" applyNumberFormat="1" applyFont="1" applyBorder="1" applyAlignment="1" applyProtection="1">
      <alignment horizontal="center" vertical="center"/>
      <protection hidden="1"/>
    </xf>
    <xf numFmtId="14" fontId="20" fillId="0" borderId="0" xfId="0" applyNumberFormat="1" applyFont="1" applyAlignment="1" applyProtection="1">
      <alignment horizontal="center" vertical="center"/>
      <protection locked="0"/>
    </xf>
    <xf numFmtId="0" fontId="11" fillId="5" borderId="24" xfId="0" applyFont="1" applyFill="1" applyBorder="1" applyAlignment="1">
      <alignment horizontal="left" vertical="center"/>
    </xf>
    <xf numFmtId="0" fontId="11" fillId="5" borderId="25" xfId="0" applyFont="1" applyFill="1" applyBorder="1" applyAlignment="1">
      <alignment horizontal="left" vertical="center"/>
    </xf>
    <xf numFmtId="0" fontId="11" fillId="4" borderId="7"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8" xfId="0" applyFont="1" applyFill="1" applyBorder="1" applyAlignment="1">
      <alignment horizontal="left" vertical="center"/>
    </xf>
    <xf numFmtId="0" fontId="11" fillId="4" borderId="33" xfId="0" applyFont="1" applyFill="1" applyBorder="1" applyAlignment="1">
      <alignment horizontal="left" vertical="center"/>
    </xf>
    <xf numFmtId="0" fontId="11" fillId="5" borderId="29" xfId="0" applyFont="1" applyFill="1" applyBorder="1" applyAlignment="1">
      <alignment horizontal="left" vertical="top"/>
    </xf>
    <xf numFmtId="0" fontId="11" fillId="5" borderId="10" xfId="0" applyFont="1" applyFill="1" applyBorder="1" applyAlignment="1">
      <alignment horizontal="left" vertical="top"/>
    </xf>
    <xf numFmtId="0" fontId="11" fillId="5" borderId="15" xfId="0" applyFont="1" applyFill="1" applyBorder="1" applyAlignment="1">
      <alignment horizontal="left" vertical="top"/>
    </xf>
    <xf numFmtId="0" fontId="6" fillId="3" borderId="16"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14" fontId="6" fillId="3" borderId="16" xfId="0" applyNumberFormat="1" applyFont="1" applyFill="1" applyBorder="1" applyAlignment="1" applyProtection="1">
      <alignment horizontal="center" vertical="center"/>
      <protection locked="0"/>
    </xf>
    <xf numFmtId="14" fontId="6" fillId="3" borderId="22" xfId="0" applyNumberFormat="1" applyFont="1" applyFill="1" applyBorder="1" applyAlignment="1" applyProtection="1">
      <alignment horizontal="center" vertical="center"/>
      <protection locked="0"/>
    </xf>
    <xf numFmtId="0" fontId="11" fillId="5" borderId="7" xfId="0" applyFont="1" applyFill="1" applyBorder="1" applyAlignment="1">
      <alignment horizontal="left" vertical="center"/>
    </xf>
    <xf numFmtId="0" fontId="11" fillId="5" borderId="6" xfId="0" applyFont="1" applyFill="1" applyBorder="1" applyAlignment="1">
      <alignment horizontal="left" vertical="center"/>
    </xf>
    <xf numFmtId="0" fontId="11" fillId="5" borderId="8" xfId="0" applyFont="1" applyFill="1" applyBorder="1" applyAlignment="1">
      <alignment horizontal="left" vertical="center"/>
    </xf>
    <xf numFmtId="0" fontId="11" fillId="5" borderId="1" xfId="0" applyFont="1" applyFill="1" applyBorder="1" applyAlignment="1">
      <alignment horizontal="left" vertical="center"/>
    </xf>
    <xf numFmtId="177" fontId="14" fillId="7" borderId="16" xfId="0" applyNumberFormat="1" applyFont="1" applyFill="1" applyBorder="1" applyAlignment="1" applyProtection="1">
      <alignment horizontal="center" vertical="center"/>
      <protection locked="0"/>
    </xf>
    <xf numFmtId="177" fontId="14" fillId="7" borderId="22" xfId="0" applyNumberFormat="1" applyFont="1" applyFill="1" applyBorder="1" applyAlignment="1" applyProtection="1">
      <alignment horizontal="center" vertical="center"/>
      <protection locked="0"/>
    </xf>
    <xf numFmtId="177" fontId="14" fillId="3" borderId="16" xfId="0" applyNumberFormat="1" applyFont="1" applyFill="1" applyBorder="1" applyAlignment="1" applyProtection="1">
      <alignment horizontal="center" vertical="center"/>
      <protection locked="0"/>
    </xf>
    <xf numFmtId="177" fontId="14" fillId="3" borderId="22" xfId="0" applyNumberFormat="1" applyFont="1" applyFill="1" applyBorder="1" applyAlignment="1" applyProtection="1">
      <alignment horizontal="center" vertical="center"/>
      <protection locked="0"/>
    </xf>
    <xf numFmtId="14" fontId="14" fillId="7" borderId="16" xfId="0" applyNumberFormat="1" applyFont="1" applyFill="1" applyBorder="1" applyAlignment="1" applyProtection="1">
      <alignment horizontal="center" vertical="center"/>
      <protection locked="0"/>
    </xf>
    <xf numFmtId="14" fontId="14" fillId="7" borderId="22" xfId="0" applyNumberFormat="1" applyFont="1" applyFill="1" applyBorder="1" applyAlignment="1" applyProtection="1">
      <alignment horizontal="center" vertical="center"/>
      <protection locked="0"/>
    </xf>
    <xf numFmtId="14" fontId="14" fillId="3" borderId="16" xfId="0" applyNumberFormat="1" applyFont="1" applyFill="1" applyBorder="1" applyAlignment="1" applyProtection="1">
      <alignment horizontal="center" vertical="center"/>
      <protection locked="0"/>
    </xf>
    <xf numFmtId="14" fontId="14" fillId="3" borderId="22" xfId="0" applyNumberFormat="1"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5" fillId="4" borderId="7" xfId="0" applyFont="1" applyFill="1" applyBorder="1" applyAlignment="1">
      <alignment horizontal="left" vertical="center"/>
    </xf>
    <xf numFmtId="0" fontId="15" fillId="4" borderId="32" xfId="0" applyFont="1" applyFill="1" applyBorder="1" applyAlignment="1">
      <alignment horizontal="left" vertical="center"/>
    </xf>
    <xf numFmtId="0" fontId="15" fillId="4" borderId="8" xfId="0" applyFont="1" applyFill="1" applyBorder="1" applyAlignment="1">
      <alignment horizontal="left" vertical="center"/>
    </xf>
    <xf numFmtId="0" fontId="15" fillId="4" borderId="33" xfId="0" applyFont="1" applyFill="1" applyBorder="1" applyAlignment="1">
      <alignment horizontal="left" vertical="center"/>
    </xf>
    <xf numFmtId="0" fontId="15" fillId="5" borderId="29" xfId="0" applyFont="1" applyFill="1" applyBorder="1" applyAlignment="1">
      <alignment horizontal="left" vertical="top"/>
    </xf>
    <xf numFmtId="0" fontId="15" fillId="5" borderId="10" xfId="0" applyFont="1" applyFill="1" applyBorder="1" applyAlignment="1">
      <alignment horizontal="left" vertical="top"/>
    </xf>
    <xf numFmtId="0" fontId="15" fillId="5" borderId="15" xfId="0" applyFont="1" applyFill="1" applyBorder="1" applyAlignment="1">
      <alignment horizontal="left" vertical="top"/>
    </xf>
    <xf numFmtId="0" fontId="15" fillId="5" borderId="7" xfId="0" applyFont="1" applyFill="1" applyBorder="1" applyAlignment="1">
      <alignment horizontal="left" vertical="center"/>
    </xf>
    <xf numFmtId="0" fontId="15" fillId="5" borderId="6" xfId="0" applyFont="1" applyFill="1" applyBorder="1" applyAlignment="1">
      <alignment horizontal="left" vertical="center"/>
    </xf>
    <xf numFmtId="0" fontId="15" fillId="5" borderId="8" xfId="0" applyFont="1" applyFill="1" applyBorder="1" applyAlignment="1">
      <alignment horizontal="left" vertical="center"/>
    </xf>
    <xf numFmtId="0" fontId="15" fillId="5" borderId="1" xfId="0" applyFont="1" applyFill="1" applyBorder="1" applyAlignment="1">
      <alignment horizontal="left" vertical="center"/>
    </xf>
    <xf numFmtId="0" fontId="15" fillId="5" borderId="24" xfId="0" applyFont="1" applyFill="1" applyBorder="1" applyAlignment="1">
      <alignment horizontal="left" vertical="center"/>
    </xf>
    <xf numFmtId="0" fontId="15" fillId="5" borderId="25" xfId="0" applyFont="1" applyFill="1" applyBorder="1" applyAlignment="1">
      <alignment horizontal="left" vertical="center"/>
    </xf>
    <xf numFmtId="0" fontId="6" fillId="0" borderId="36"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cellXfs>
  <cellStyles count="2">
    <cellStyle name="標準" xfId="0" builtinId="0"/>
    <cellStyle name="標準 2" xfId="1" xr:uid="{00000000-0005-0000-0000-000001000000}"/>
  </cellStyles>
  <dxfs count="31">
    <dxf>
      <font>
        <b/>
        <i val="0"/>
        <color rgb="FFFF0000"/>
      </font>
    </dxf>
    <dxf>
      <font>
        <b/>
        <i val="0"/>
        <color rgb="FFFF0000"/>
      </font>
    </dxf>
    <dxf>
      <font>
        <b/>
        <i val="0"/>
        <color rgb="FFFF0000"/>
      </font>
      <fill>
        <patternFill>
          <bgColor rgb="FFFFCCCC"/>
        </patternFill>
      </fill>
    </dxf>
    <dxf>
      <font>
        <b/>
        <i val="0"/>
        <color rgb="FFFF0000"/>
      </font>
      <fill>
        <patternFill>
          <bgColor rgb="FFFECFCE"/>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FF"/>
      </font>
      <fill>
        <patternFill patternType="solid">
          <bgColor theme="0" tint="-0.34998626667073579"/>
        </patternFill>
      </fill>
    </dxf>
    <dxf>
      <font>
        <b val="0"/>
        <i val="0"/>
        <color theme="1"/>
      </font>
      <fill>
        <patternFill patternType="solid">
          <bgColor theme="0" tint="-0.34998626667073579"/>
        </patternFill>
      </fill>
    </dxf>
    <dxf>
      <fill>
        <patternFill>
          <bgColor rgb="FFFFFFCC"/>
        </patternFill>
      </fill>
    </dxf>
    <dxf>
      <fill>
        <patternFill>
          <bgColor rgb="FFFFFFCC"/>
        </patternFill>
      </fill>
    </dxf>
    <dxf>
      <font>
        <b/>
        <i val="0"/>
        <color rgb="FFFF0000"/>
      </font>
    </dxf>
    <dxf>
      <fill>
        <patternFill>
          <bgColor theme="1" tint="0.24994659260841701"/>
        </patternFill>
      </fill>
    </dxf>
    <dxf>
      <fill>
        <patternFill>
          <bgColor theme="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CCCC"/>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CC"/>
        </patternFill>
      </fill>
    </dxf>
    <dxf>
      <font>
        <b/>
        <i val="0"/>
        <color rgb="FFFF0000"/>
      </font>
    </dxf>
    <dxf>
      <fill>
        <patternFill>
          <bgColor theme="1" tint="0.24994659260841701"/>
        </patternFill>
      </fill>
    </dxf>
    <dxf>
      <fill>
        <patternFill>
          <bgColor theme="0" tint="-0.34998626667073579"/>
        </patternFill>
      </fill>
    </dxf>
    <dxf>
      <fill>
        <patternFill>
          <bgColor theme="1" tint="0.24994659260841701"/>
        </patternFill>
      </fill>
    </dxf>
  </dxfs>
  <tableStyles count="0" defaultTableStyle="TableStyleMedium2" defaultPivotStyle="PivotStyleLight16"/>
  <colors>
    <mruColors>
      <color rgb="FFFFFFCC"/>
      <color rgb="FFFFCCCC"/>
      <color rgb="FFFF00FF"/>
      <color rgb="FFFECF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272143</xdr:colOff>
      <xdr:row>6</xdr:row>
      <xdr:rowOff>122463</xdr:rowOff>
    </xdr:from>
    <xdr:to>
      <xdr:col>0</xdr:col>
      <xdr:colOff>2122715</xdr:colOff>
      <xdr:row>11</xdr:row>
      <xdr:rowOff>258535</xdr:rowOff>
    </xdr:to>
    <xdr:sp macro="" textlink="">
      <xdr:nvSpPr>
        <xdr:cNvPr id="2" name="テキスト ボックス 1">
          <a:extLst>
            <a:ext uri="{FF2B5EF4-FFF2-40B4-BE49-F238E27FC236}">
              <a16:creationId xmlns:a16="http://schemas.microsoft.com/office/drawing/2014/main" id="{48E1E8C6-22C7-689C-3381-48E685891AF1}"/>
            </a:ext>
          </a:extLst>
        </xdr:cNvPr>
        <xdr:cNvSpPr txBox="1"/>
      </xdr:nvSpPr>
      <xdr:spPr>
        <a:xfrm>
          <a:off x="272143" y="2898320"/>
          <a:ext cx="1850572" cy="134710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勤務形態をプルダウンから選択してください。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・フルタイム</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・週４日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・週３日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・週２日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・週１日</a:t>
          </a:r>
        </a:p>
      </xdr:txBody>
    </xdr:sp>
    <xdr:clientData/>
  </xdr:twoCellAnchor>
  <xdr:twoCellAnchor>
    <xdr:from>
      <xdr:col>0</xdr:col>
      <xdr:colOff>1197429</xdr:colOff>
      <xdr:row>4</xdr:row>
      <xdr:rowOff>204108</xdr:rowOff>
    </xdr:from>
    <xdr:to>
      <xdr:col>2</xdr:col>
      <xdr:colOff>258536</xdr:colOff>
      <xdr:row>6</xdr:row>
      <xdr:rowOff>122463</xdr:rowOff>
    </xdr:to>
    <xdr:cxnSp macro="">
      <xdr:nvCxnSpPr>
        <xdr:cNvPr id="4" name="直線矢印コネクタ 3">
          <a:extLst>
            <a:ext uri="{FF2B5EF4-FFF2-40B4-BE49-F238E27FC236}">
              <a16:creationId xmlns:a16="http://schemas.microsoft.com/office/drawing/2014/main" id="{A4B44E28-CCC9-7FB0-FE0D-ADAC7CAF243D}"/>
            </a:ext>
          </a:extLst>
        </xdr:cNvPr>
        <xdr:cNvCxnSpPr>
          <a:stCxn id="2" idx="0"/>
        </xdr:cNvCxnSpPr>
      </xdr:nvCxnSpPr>
      <xdr:spPr>
        <a:xfrm flipV="1">
          <a:off x="1197429" y="2435679"/>
          <a:ext cx="2993571" cy="46264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424542</xdr:colOff>
      <xdr:row>0</xdr:row>
      <xdr:rowOff>231321</xdr:rowOff>
    </xdr:from>
    <xdr:to>
      <xdr:col>5</xdr:col>
      <xdr:colOff>938893</xdr:colOff>
      <xdr:row>1</xdr:row>
      <xdr:rowOff>122462</xdr:rowOff>
    </xdr:to>
    <xdr:sp macro="" textlink="">
      <xdr:nvSpPr>
        <xdr:cNvPr id="5" name="テキスト ボックス 4">
          <a:extLst>
            <a:ext uri="{FF2B5EF4-FFF2-40B4-BE49-F238E27FC236}">
              <a16:creationId xmlns:a16="http://schemas.microsoft.com/office/drawing/2014/main" id="{A1C124A8-EEC4-4671-80E7-3A1552FFD66B}"/>
            </a:ext>
          </a:extLst>
        </xdr:cNvPr>
        <xdr:cNvSpPr txBox="1"/>
      </xdr:nvSpPr>
      <xdr:spPr>
        <a:xfrm>
          <a:off x="4914899" y="231321"/>
          <a:ext cx="3208565" cy="111578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管理を開始する開始年月を選択してください。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新規入社の場合は、「入社日」を選択する。</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既に入社済で数年管理していた場合は、プルダウンから、「指定あり」を選択する。</a:t>
          </a:r>
        </a:p>
      </xdr:txBody>
    </xdr:sp>
    <xdr:clientData/>
  </xdr:twoCellAnchor>
  <xdr:twoCellAnchor>
    <xdr:from>
      <xdr:col>4</xdr:col>
      <xdr:colOff>681718</xdr:colOff>
      <xdr:row>1</xdr:row>
      <xdr:rowOff>122462</xdr:rowOff>
    </xdr:from>
    <xdr:to>
      <xdr:col>5</xdr:col>
      <xdr:colOff>1224644</xdr:colOff>
      <xdr:row>2</xdr:row>
      <xdr:rowOff>54428</xdr:rowOff>
    </xdr:to>
    <xdr:cxnSp macro="">
      <xdr:nvCxnSpPr>
        <xdr:cNvPr id="6" name="直線矢印コネクタ 5">
          <a:extLst>
            <a:ext uri="{FF2B5EF4-FFF2-40B4-BE49-F238E27FC236}">
              <a16:creationId xmlns:a16="http://schemas.microsoft.com/office/drawing/2014/main" id="{0B410F2C-4A7B-471C-BD37-59E5B8C9A757}"/>
            </a:ext>
          </a:extLst>
        </xdr:cNvPr>
        <xdr:cNvCxnSpPr>
          <a:stCxn id="5" idx="2"/>
        </xdr:cNvCxnSpPr>
      </xdr:nvCxnSpPr>
      <xdr:spPr>
        <a:xfrm>
          <a:off x="6519182" y="1347105"/>
          <a:ext cx="1890033"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1177019</xdr:colOff>
      <xdr:row>1</xdr:row>
      <xdr:rowOff>58510</xdr:rowOff>
    </xdr:from>
    <xdr:to>
      <xdr:col>7</xdr:col>
      <xdr:colOff>530678</xdr:colOff>
      <xdr:row>2</xdr:row>
      <xdr:rowOff>136072</xdr:rowOff>
    </xdr:to>
    <xdr:cxnSp macro="">
      <xdr:nvCxnSpPr>
        <xdr:cNvPr id="14" name="直線矢印コネクタ 13">
          <a:extLst>
            <a:ext uri="{FF2B5EF4-FFF2-40B4-BE49-F238E27FC236}">
              <a16:creationId xmlns:a16="http://schemas.microsoft.com/office/drawing/2014/main" id="{828C5A33-6B2A-41A0-9FE8-65C05D0E488F}"/>
            </a:ext>
          </a:extLst>
        </xdr:cNvPr>
        <xdr:cNvCxnSpPr>
          <a:stCxn id="21" idx="2"/>
        </xdr:cNvCxnSpPr>
      </xdr:nvCxnSpPr>
      <xdr:spPr>
        <a:xfrm>
          <a:off x="9708698" y="1283153"/>
          <a:ext cx="700766" cy="594633"/>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1170216</xdr:colOff>
      <xdr:row>0</xdr:row>
      <xdr:rowOff>557893</xdr:rowOff>
    </xdr:from>
    <xdr:to>
      <xdr:col>7</xdr:col>
      <xdr:colOff>1183822</xdr:colOff>
      <xdr:row>1</xdr:row>
      <xdr:rowOff>58510</xdr:rowOff>
    </xdr:to>
    <xdr:sp macro="" textlink="">
      <xdr:nvSpPr>
        <xdr:cNvPr id="21" name="テキスト ボックス 20">
          <a:extLst>
            <a:ext uri="{FF2B5EF4-FFF2-40B4-BE49-F238E27FC236}">
              <a16:creationId xmlns:a16="http://schemas.microsoft.com/office/drawing/2014/main" id="{3EA7B74A-DF60-44CF-8C9B-3B0B5DADB41C}"/>
            </a:ext>
          </a:extLst>
        </xdr:cNvPr>
        <xdr:cNvSpPr txBox="1"/>
      </xdr:nvSpPr>
      <xdr:spPr>
        <a:xfrm>
          <a:off x="8354787" y="557893"/>
          <a:ext cx="2707821" cy="72526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開始年月で「指定あり」を選択した場合、現在残っている有休を付与した年月を入力してください。</a:t>
          </a:r>
        </a:p>
      </xdr:txBody>
    </xdr:sp>
    <xdr:clientData/>
  </xdr:twoCellAnchor>
  <xdr:twoCellAnchor>
    <xdr:from>
      <xdr:col>8</xdr:col>
      <xdr:colOff>1175656</xdr:colOff>
      <xdr:row>0</xdr:row>
      <xdr:rowOff>778327</xdr:rowOff>
    </xdr:from>
    <xdr:to>
      <xdr:col>11</xdr:col>
      <xdr:colOff>342900</xdr:colOff>
      <xdr:row>1</xdr:row>
      <xdr:rowOff>299356</xdr:rowOff>
    </xdr:to>
    <xdr:sp macro="" textlink="">
      <xdr:nvSpPr>
        <xdr:cNvPr id="32" name="テキスト ボックス 31">
          <a:extLst>
            <a:ext uri="{FF2B5EF4-FFF2-40B4-BE49-F238E27FC236}">
              <a16:creationId xmlns:a16="http://schemas.microsoft.com/office/drawing/2014/main" id="{77D2C5D8-6FEB-4AA1-9057-9C5B31319DAA}"/>
            </a:ext>
          </a:extLst>
        </xdr:cNvPr>
        <xdr:cNvSpPr txBox="1"/>
      </xdr:nvSpPr>
      <xdr:spPr>
        <a:xfrm>
          <a:off x="12401549" y="778327"/>
          <a:ext cx="3208565" cy="7456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入社時有休を付与する場合、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初回付与「あり」を選択し、</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初回付与年月と初回付与日数を入力してください。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938892</xdr:colOff>
      <xdr:row>1</xdr:row>
      <xdr:rowOff>340178</xdr:rowOff>
    </xdr:from>
    <xdr:to>
      <xdr:col>10</xdr:col>
      <xdr:colOff>112939</xdr:colOff>
      <xdr:row>3</xdr:row>
      <xdr:rowOff>27215</xdr:rowOff>
    </xdr:to>
    <xdr:cxnSp macro="">
      <xdr:nvCxnSpPr>
        <xdr:cNvPr id="33" name="直線矢印コネクタ 32">
          <a:extLst>
            <a:ext uri="{FF2B5EF4-FFF2-40B4-BE49-F238E27FC236}">
              <a16:creationId xmlns:a16="http://schemas.microsoft.com/office/drawing/2014/main" id="{00BF2C42-93CC-451F-BA53-6F468C6587CF}"/>
            </a:ext>
          </a:extLst>
        </xdr:cNvPr>
        <xdr:cNvCxnSpPr/>
      </xdr:nvCxnSpPr>
      <xdr:spPr>
        <a:xfrm flipH="1">
          <a:off x="12164785" y="1564821"/>
          <a:ext cx="1868261" cy="4490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1143000</xdr:colOff>
      <xdr:row>2</xdr:row>
      <xdr:rowOff>204106</xdr:rowOff>
    </xdr:from>
    <xdr:to>
      <xdr:col>10</xdr:col>
      <xdr:colOff>231322</xdr:colOff>
      <xdr:row>4</xdr:row>
      <xdr:rowOff>13608</xdr:rowOff>
    </xdr:to>
    <xdr:sp macro="" textlink="">
      <xdr:nvSpPr>
        <xdr:cNvPr id="36" name="楕円 35">
          <a:extLst>
            <a:ext uri="{FF2B5EF4-FFF2-40B4-BE49-F238E27FC236}">
              <a16:creationId xmlns:a16="http://schemas.microsoft.com/office/drawing/2014/main" id="{059B4827-AE1B-4B4E-CF0B-849697906CE2}"/>
            </a:ext>
          </a:extLst>
        </xdr:cNvPr>
        <xdr:cNvSpPr/>
      </xdr:nvSpPr>
      <xdr:spPr>
        <a:xfrm>
          <a:off x="5633357" y="1945820"/>
          <a:ext cx="8518072" cy="299359"/>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794658</xdr:colOff>
      <xdr:row>6</xdr:row>
      <xdr:rowOff>108858</xdr:rowOff>
    </xdr:from>
    <xdr:to>
      <xdr:col>7</xdr:col>
      <xdr:colOff>1309008</xdr:colOff>
      <xdr:row>9</xdr:row>
      <xdr:rowOff>95251</xdr:rowOff>
    </xdr:to>
    <xdr:sp macro="" textlink="">
      <xdr:nvSpPr>
        <xdr:cNvPr id="38" name="テキスト ボックス 37">
          <a:extLst>
            <a:ext uri="{FF2B5EF4-FFF2-40B4-BE49-F238E27FC236}">
              <a16:creationId xmlns:a16="http://schemas.microsoft.com/office/drawing/2014/main" id="{A97972C7-4C11-4F0B-A94B-AC0F15A43193}"/>
            </a:ext>
          </a:extLst>
        </xdr:cNvPr>
        <xdr:cNvSpPr txBox="1"/>
      </xdr:nvSpPr>
      <xdr:spPr>
        <a:xfrm>
          <a:off x="7979229" y="2884715"/>
          <a:ext cx="3208565" cy="7075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付与方法をプルダウンから選択してください。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・基準月付与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・比例付与</a:t>
          </a:r>
        </a:p>
      </xdr:txBody>
    </xdr:sp>
    <xdr:clientData/>
  </xdr:twoCellAnchor>
  <xdr:twoCellAnchor>
    <xdr:from>
      <xdr:col>5</xdr:col>
      <xdr:colOff>966108</xdr:colOff>
      <xdr:row>4</xdr:row>
      <xdr:rowOff>258536</xdr:rowOff>
    </xdr:from>
    <xdr:to>
      <xdr:col>6</xdr:col>
      <xdr:colOff>1051833</xdr:colOff>
      <xdr:row>6</xdr:row>
      <xdr:rowOff>108858</xdr:rowOff>
    </xdr:to>
    <xdr:cxnSp macro="">
      <xdr:nvCxnSpPr>
        <xdr:cNvPr id="39" name="直線矢印コネクタ 38">
          <a:extLst>
            <a:ext uri="{FF2B5EF4-FFF2-40B4-BE49-F238E27FC236}">
              <a16:creationId xmlns:a16="http://schemas.microsoft.com/office/drawing/2014/main" id="{586FAC47-46A1-41C2-87B7-20641ED16381}"/>
            </a:ext>
          </a:extLst>
        </xdr:cNvPr>
        <xdr:cNvCxnSpPr>
          <a:stCxn id="38" idx="0"/>
        </xdr:cNvCxnSpPr>
      </xdr:nvCxnSpPr>
      <xdr:spPr>
        <a:xfrm flipH="1" flipV="1">
          <a:off x="8150679" y="2490107"/>
          <a:ext cx="1432833" cy="39460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144236</xdr:colOff>
      <xdr:row>5</xdr:row>
      <xdr:rowOff>84365</xdr:rowOff>
    </xdr:from>
    <xdr:to>
      <xdr:col>10</xdr:col>
      <xdr:colOff>658587</xdr:colOff>
      <xdr:row>7</xdr:row>
      <xdr:rowOff>176892</xdr:rowOff>
    </xdr:to>
    <xdr:sp macro="" textlink="">
      <xdr:nvSpPr>
        <xdr:cNvPr id="44" name="テキスト ボックス 43">
          <a:extLst>
            <a:ext uri="{FF2B5EF4-FFF2-40B4-BE49-F238E27FC236}">
              <a16:creationId xmlns:a16="http://schemas.microsoft.com/office/drawing/2014/main" id="{0C4AA573-DCA9-4069-9A96-0B8307B7E8CE}"/>
            </a:ext>
          </a:extLst>
        </xdr:cNvPr>
        <xdr:cNvSpPr txBox="1"/>
      </xdr:nvSpPr>
      <xdr:spPr>
        <a:xfrm>
          <a:off x="11370129" y="2588079"/>
          <a:ext cx="3208565" cy="59599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付与方法で基準月付与を選択した場合、</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基準月をプルダウンより選択してください。</a:t>
          </a:r>
        </a:p>
      </xdr:txBody>
    </xdr:sp>
    <xdr:clientData/>
  </xdr:twoCellAnchor>
  <xdr:twoCellAnchor>
    <xdr:from>
      <xdr:col>7</xdr:col>
      <xdr:colOff>802821</xdr:colOff>
      <xdr:row>4</xdr:row>
      <xdr:rowOff>231322</xdr:rowOff>
    </xdr:from>
    <xdr:to>
      <xdr:col>8</xdr:col>
      <xdr:colOff>144236</xdr:colOff>
      <xdr:row>6</xdr:row>
      <xdr:rowOff>110218</xdr:rowOff>
    </xdr:to>
    <xdr:cxnSp macro="">
      <xdr:nvCxnSpPr>
        <xdr:cNvPr id="45" name="直線矢印コネクタ 44">
          <a:extLst>
            <a:ext uri="{FF2B5EF4-FFF2-40B4-BE49-F238E27FC236}">
              <a16:creationId xmlns:a16="http://schemas.microsoft.com/office/drawing/2014/main" id="{C696DBB3-BF96-490E-BBDB-A6AE0A07A49D}"/>
            </a:ext>
          </a:extLst>
        </xdr:cNvPr>
        <xdr:cNvCxnSpPr>
          <a:stCxn id="44" idx="1"/>
        </xdr:cNvCxnSpPr>
      </xdr:nvCxnSpPr>
      <xdr:spPr>
        <a:xfrm flipH="1" flipV="1">
          <a:off x="10681607" y="2462893"/>
          <a:ext cx="688522" cy="42318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2139043</xdr:colOff>
      <xdr:row>11</xdr:row>
      <xdr:rowOff>122464</xdr:rowOff>
    </xdr:from>
    <xdr:to>
      <xdr:col>3</xdr:col>
      <xdr:colOff>557892</xdr:colOff>
      <xdr:row>13</xdr:row>
      <xdr:rowOff>117021</xdr:rowOff>
    </xdr:to>
    <xdr:cxnSp macro="">
      <xdr:nvCxnSpPr>
        <xdr:cNvPr id="48" name="直線矢印コネクタ 47">
          <a:extLst>
            <a:ext uri="{FF2B5EF4-FFF2-40B4-BE49-F238E27FC236}">
              <a16:creationId xmlns:a16="http://schemas.microsoft.com/office/drawing/2014/main" id="{0EAC7E8C-28A7-4093-B683-B5FD8010832D}"/>
            </a:ext>
          </a:extLst>
        </xdr:cNvPr>
        <xdr:cNvCxnSpPr>
          <a:stCxn id="51" idx="3"/>
        </xdr:cNvCxnSpPr>
      </xdr:nvCxnSpPr>
      <xdr:spPr>
        <a:xfrm flipV="1">
          <a:off x="2139043" y="4109357"/>
          <a:ext cx="2909206" cy="67491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288471</xdr:colOff>
      <xdr:row>12</xdr:row>
      <xdr:rowOff>179614</xdr:rowOff>
    </xdr:from>
    <xdr:to>
      <xdr:col>0</xdr:col>
      <xdr:colOff>2139043</xdr:colOff>
      <xdr:row>14</xdr:row>
      <xdr:rowOff>54428</xdr:rowOff>
    </xdr:to>
    <xdr:sp macro="" textlink="">
      <xdr:nvSpPr>
        <xdr:cNvPr id="51" name="テキスト ボックス 50">
          <a:extLst>
            <a:ext uri="{FF2B5EF4-FFF2-40B4-BE49-F238E27FC236}">
              <a16:creationId xmlns:a16="http://schemas.microsoft.com/office/drawing/2014/main" id="{960C96D9-322C-4C69-A6BD-0E4642EB93F9}"/>
            </a:ext>
          </a:extLst>
        </xdr:cNvPr>
        <xdr:cNvSpPr txBox="1"/>
      </xdr:nvSpPr>
      <xdr:spPr>
        <a:xfrm>
          <a:off x="288471" y="4506685"/>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使用期限が過ぎると</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グレーアウトします。</a:t>
          </a:r>
        </a:p>
      </xdr:txBody>
    </xdr:sp>
    <xdr:clientData/>
  </xdr:twoCellAnchor>
  <xdr:twoCellAnchor>
    <xdr:from>
      <xdr:col>0</xdr:col>
      <xdr:colOff>2149929</xdr:colOff>
      <xdr:row>8</xdr:row>
      <xdr:rowOff>231322</xdr:rowOff>
    </xdr:from>
    <xdr:to>
      <xdr:col>4</xdr:col>
      <xdr:colOff>517072</xdr:colOff>
      <xdr:row>18</xdr:row>
      <xdr:rowOff>19050</xdr:rowOff>
    </xdr:to>
    <xdr:cxnSp macro="">
      <xdr:nvCxnSpPr>
        <xdr:cNvPr id="53" name="直線矢印コネクタ 52">
          <a:extLst>
            <a:ext uri="{FF2B5EF4-FFF2-40B4-BE49-F238E27FC236}">
              <a16:creationId xmlns:a16="http://schemas.microsoft.com/office/drawing/2014/main" id="{AD88677F-9716-4C00-BE52-0D947E9E6759}"/>
            </a:ext>
          </a:extLst>
        </xdr:cNvPr>
        <xdr:cNvCxnSpPr>
          <a:stCxn id="57" idx="3"/>
        </xdr:cNvCxnSpPr>
      </xdr:nvCxnSpPr>
      <xdr:spPr>
        <a:xfrm flipV="1">
          <a:off x="2149929" y="3483429"/>
          <a:ext cx="4204607" cy="252276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299357</xdr:colOff>
      <xdr:row>16</xdr:row>
      <xdr:rowOff>231321</xdr:rowOff>
    </xdr:from>
    <xdr:to>
      <xdr:col>0</xdr:col>
      <xdr:colOff>2149929</xdr:colOff>
      <xdr:row>19</xdr:row>
      <xdr:rowOff>51708</xdr:rowOff>
    </xdr:to>
    <xdr:sp macro="" textlink="">
      <xdr:nvSpPr>
        <xdr:cNvPr id="57" name="テキスト ボックス 56">
          <a:extLst>
            <a:ext uri="{FF2B5EF4-FFF2-40B4-BE49-F238E27FC236}">
              <a16:creationId xmlns:a16="http://schemas.microsoft.com/office/drawing/2014/main" id="{BA8ECE3C-FDBC-477B-9926-699F35D3EA95}"/>
            </a:ext>
          </a:extLst>
        </xdr:cNvPr>
        <xdr:cNvSpPr txBox="1"/>
      </xdr:nvSpPr>
      <xdr:spPr>
        <a:xfrm>
          <a:off x="299357" y="5728607"/>
          <a:ext cx="1850572" cy="5551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使用期限２ヵ月前になると赤字でアラートします。</a:t>
          </a:r>
        </a:p>
      </xdr:txBody>
    </xdr:sp>
    <xdr:clientData/>
  </xdr:twoCellAnchor>
  <xdr:twoCellAnchor>
    <xdr:from>
      <xdr:col>9</xdr:col>
      <xdr:colOff>1274884</xdr:colOff>
      <xdr:row>2</xdr:row>
      <xdr:rowOff>146538</xdr:rowOff>
    </xdr:from>
    <xdr:to>
      <xdr:col>10</xdr:col>
      <xdr:colOff>1097782</xdr:colOff>
      <xdr:row>2</xdr:row>
      <xdr:rowOff>212795</xdr:rowOff>
    </xdr:to>
    <xdr:cxnSp macro="">
      <xdr:nvCxnSpPr>
        <xdr:cNvPr id="19" name="直線矢印コネクタ 18">
          <a:extLst>
            <a:ext uri="{FF2B5EF4-FFF2-40B4-BE49-F238E27FC236}">
              <a16:creationId xmlns:a16="http://schemas.microsoft.com/office/drawing/2014/main" id="{80747684-72C5-4A4E-B12C-E4BF078F6BE1}"/>
            </a:ext>
          </a:extLst>
        </xdr:cNvPr>
        <xdr:cNvCxnSpPr>
          <a:stCxn id="22" idx="1"/>
        </xdr:cNvCxnSpPr>
      </xdr:nvCxnSpPr>
      <xdr:spPr>
        <a:xfrm flipH="1" flipV="1">
          <a:off x="14272846" y="1875692"/>
          <a:ext cx="1163724" cy="6625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1097782</xdr:colOff>
      <xdr:row>1</xdr:row>
      <xdr:rowOff>433964</xdr:rowOff>
    </xdr:from>
    <xdr:to>
      <xdr:col>13</xdr:col>
      <xdr:colOff>95250</xdr:colOff>
      <xdr:row>4</xdr:row>
      <xdr:rowOff>6279</xdr:rowOff>
    </xdr:to>
    <xdr:sp macro="" textlink="">
      <xdr:nvSpPr>
        <xdr:cNvPr id="22" name="テキスト ボックス 21">
          <a:extLst>
            <a:ext uri="{FF2B5EF4-FFF2-40B4-BE49-F238E27FC236}">
              <a16:creationId xmlns:a16="http://schemas.microsoft.com/office/drawing/2014/main" id="{923FDC3B-CD47-465E-8A66-39170A05E02C}"/>
            </a:ext>
          </a:extLst>
        </xdr:cNvPr>
        <xdr:cNvSpPr txBox="1"/>
      </xdr:nvSpPr>
      <xdr:spPr>
        <a:xfrm>
          <a:off x="15436570" y="1650233"/>
          <a:ext cx="3019949" cy="5834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a:lstStyle/>
        <a:p>
          <a:r>
            <a:rPr kumimoji="1" lang="ja-JP" altLang="en-US" sz="1100">
              <a:latin typeface="HG丸ｺﾞｼｯｸM-PRO" panose="020F0600000000000000" pitchFamily="50" charset="-128"/>
              <a:ea typeface="HG丸ｺﾞｼｯｸM-PRO" panose="020F0600000000000000" pitchFamily="50" charset="-128"/>
            </a:rPr>
            <a:t>指定年月と基準月がアンマッチの時はアラートがでます。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95250</xdr:colOff>
      <xdr:row>2</xdr:row>
      <xdr:rowOff>0</xdr:rowOff>
    </xdr:from>
    <xdr:to>
      <xdr:col>21</xdr:col>
      <xdr:colOff>429533</xdr:colOff>
      <xdr:row>3</xdr:row>
      <xdr:rowOff>56061</xdr:rowOff>
    </xdr:to>
    <xdr:pic>
      <xdr:nvPicPr>
        <xdr:cNvPr id="16" name="図 15">
          <a:extLst>
            <a:ext uri="{FF2B5EF4-FFF2-40B4-BE49-F238E27FC236}">
              <a16:creationId xmlns:a16="http://schemas.microsoft.com/office/drawing/2014/main" id="{9E05AFF6-A786-4A01-B44F-BACC71CA5281}"/>
            </a:ext>
          </a:extLst>
        </xdr:cNvPr>
        <xdr:cNvPicPr>
          <a:picLocks noChangeAspect="1"/>
        </xdr:cNvPicPr>
      </xdr:nvPicPr>
      <xdr:blipFill>
        <a:blip xmlns:r="http://schemas.openxmlformats.org/officeDocument/2006/relationships" r:embed="rId1"/>
        <a:stretch>
          <a:fillRect/>
        </a:stretch>
      </xdr:blipFill>
      <xdr:spPr>
        <a:xfrm>
          <a:off x="8105775" y="342900"/>
          <a:ext cx="6506483" cy="228632"/>
        </a:xfrm>
        <a:prstGeom prst="rect">
          <a:avLst/>
        </a:prstGeom>
        <a:ln>
          <a:solidFill>
            <a:schemeClr val="tx1"/>
          </a:solidFill>
        </a:ln>
      </xdr:spPr>
    </xdr:pic>
    <xdr:clientData/>
  </xdr:twoCellAnchor>
  <xdr:twoCellAnchor editAs="oneCell">
    <xdr:from>
      <xdr:col>12</xdr:col>
      <xdr:colOff>38100</xdr:colOff>
      <xdr:row>20</xdr:row>
      <xdr:rowOff>38100</xdr:rowOff>
    </xdr:from>
    <xdr:to>
      <xdr:col>21</xdr:col>
      <xdr:colOff>409575</xdr:colOff>
      <xdr:row>25</xdr:row>
      <xdr:rowOff>63922</xdr:rowOff>
    </xdr:to>
    <xdr:pic>
      <xdr:nvPicPr>
        <xdr:cNvPr id="19" name="図 18">
          <a:extLst>
            <a:ext uri="{FF2B5EF4-FFF2-40B4-BE49-F238E27FC236}">
              <a16:creationId xmlns:a16="http://schemas.microsoft.com/office/drawing/2014/main" id="{6ACF63D9-6A36-3B1B-34FF-43E40B599096}"/>
            </a:ext>
          </a:extLst>
        </xdr:cNvPr>
        <xdr:cNvPicPr>
          <a:picLocks noChangeAspect="1"/>
        </xdr:cNvPicPr>
      </xdr:nvPicPr>
      <xdr:blipFill>
        <a:blip xmlns:r="http://schemas.openxmlformats.org/officeDocument/2006/relationships" r:embed="rId2"/>
        <a:stretch>
          <a:fillRect/>
        </a:stretch>
      </xdr:blipFill>
      <xdr:spPr>
        <a:xfrm>
          <a:off x="8105775" y="3038475"/>
          <a:ext cx="6543675" cy="877469"/>
        </a:xfrm>
        <a:prstGeom prst="rect">
          <a:avLst/>
        </a:prstGeom>
        <a:ln>
          <a:solidFill>
            <a:schemeClr val="tx1"/>
          </a:solidFill>
        </a:ln>
      </xdr:spPr>
    </xdr:pic>
    <xdr:clientData/>
  </xdr:twoCellAnchor>
  <xdr:twoCellAnchor editAs="oneCell">
    <xdr:from>
      <xdr:col>12</xdr:col>
      <xdr:colOff>28575</xdr:colOff>
      <xdr:row>31</xdr:row>
      <xdr:rowOff>104775</xdr:rowOff>
    </xdr:from>
    <xdr:to>
      <xdr:col>21</xdr:col>
      <xdr:colOff>466725</xdr:colOff>
      <xdr:row>36</xdr:row>
      <xdr:rowOff>123163</xdr:rowOff>
    </xdr:to>
    <xdr:pic>
      <xdr:nvPicPr>
        <xdr:cNvPr id="20" name="図 19">
          <a:extLst>
            <a:ext uri="{FF2B5EF4-FFF2-40B4-BE49-F238E27FC236}">
              <a16:creationId xmlns:a16="http://schemas.microsoft.com/office/drawing/2014/main" id="{6FA5357A-FAA8-7BD0-7D35-E695311720D3}"/>
            </a:ext>
          </a:extLst>
        </xdr:cNvPr>
        <xdr:cNvPicPr>
          <a:picLocks noChangeAspect="1"/>
        </xdr:cNvPicPr>
      </xdr:nvPicPr>
      <xdr:blipFill>
        <a:blip xmlns:r="http://schemas.openxmlformats.org/officeDocument/2006/relationships" r:embed="rId3"/>
        <a:stretch>
          <a:fillRect/>
        </a:stretch>
      </xdr:blipFill>
      <xdr:spPr>
        <a:xfrm>
          <a:off x="8096250" y="4695825"/>
          <a:ext cx="6610350" cy="877879"/>
        </a:xfrm>
        <a:prstGeom prst="rect">
          <a:avLst/>
        </a:prstGeom>
        <a:ln>
          <a:solidFill>
            <a:schemeClr val="tx1"/>
          </a:solidFill>
        </a:ln>
      </xdr:spPr>
    </xdr:pic>
    <xdr:clientData/>
  </xdr:twoCellAnchor>
  <xdr:twoCellAnchor>
    <xdr:from>
      <xdr:col>0</xdr:col>
      <xdr:colOff>112057</xdr:colOff>
      <xdr:row>41</xdr:row>
      <xdr:rowOff>123261</xdr:rowOff>
    </xdr:from>
    <xdr:to>
      <xdr:col>10</xdr:col>
      <xdr:colOff>1098177</xdr:colOff>
      <xdr:row>66</xdr:row>
      <xdr:rowOff>150746</xdr:rowOff>
    </xdr:to>
    <xdr:grpSp>
      <xdr:nvGrpSpPr>
        <xdr:cNvPr id="44" name="グループ化 43">
          <a:extLst>
            <a:ext uri="{FF2B5EF4-FFF2-40B4-BE49-F238E27FC236}">
              <a16:creationId xmlns:a16="http://schemas.microsoft.com/office/drawing/2014/main" id="{23589338-7AC4-47B8-09DD-9CE38AEB3D7B}"/>
            </a:ext>
          </a:extLst>
        </xdr:cNvPr>
        <xdr:cNvGrpSpPr/>
      </xdr:nvGrpSpPr>
      <xdr:grpSpPr>
        <a:xfrm>
          <a:off x="112057" y="7247961"/>
          <a:ext cx="7520270" cy="4313735"/>
          <a:chOff x="112057" y="5927911"/>
          <a:chExt cx="7496738" cy="4229690"/>
        </a:xfrm>
      </xdr:grpSpPr>
      <xdr:pic>
        <xdr:nvPicPr>
          <xdr:cNvPr id="38" name="図 37">
            <a:extLst>
              <a:ext uri="{FF2B5EF4-FFF2-40B4-BE49-F238E27FC236}">
                <a16:creationId xmlns:a16="http://schemas.microsoft.com/office/drawing/2014/main" id="{65899AD3-0FC6-93A6-4D14-B401BD01F0F9}"/>
              </a:ext>
            </a:extLst>
          </xdr:cNvPr>
          <xdr:cNvPicPr>
            <a:picLocks noChangeAspect="1"/>
          </xdr:cNvPicPr>
        </xdr:nvPicPr>
        <xdr:blipFill>
          <a:blip xmlns:r="http://schemas.openxmlformats.org/officeDocument/2006/relationships" r:embed="rId4"/>
          <a:stretch>
            <a:fillRect/>
          </a:stretch>
        </xdr:blipFill>
        <xdr:spPr>
          <a:xfrm>
            <a:off x="1199029" y="5927911"/>
            <a:ext cx="4572638" cy="4229690"/>
          </a:xfrm>
          <a:prstGeom prst="rect">
            <a:avLst/>
          </a:prstGeom>
          <a:ln>
            <a:solidFill>
              <a:schemeClr val="tx1"/>
            </a:solidFill>
          </a:ln>
        </xdr:spPr>
      </xdr:pic>
      <xdr:sp macro="" textlink="">
        <xdr:nvSpPr>
          <xdr:cNvPr id="22" name="正方形/長方形 21">
            <a:extLst>
              <a:ext uri="{FF2B5EF4-FFF2-40B4-BE49-F238E27FC236}">
                <a16:creationId xmlns:a16="http://schemas.microsoft.com/office/drawing/2014/main" id="{CFCAC13F-3456-852A-A5B1-2467975B89C5}"/>
              </a:ext>
            </a:extLst>
          </xdr:cNvPr>
          <xdr:cNvSpPr/>
        </xdr:nvSpPr>
        <xdr:spPr>
          <a:xfrm>
            <a:off x="112057" y="6118412"/>
            <a:ext cx="974913" cy="885267"/>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使用期限を過ぎるとグレーアウトします</a:t>
            </a:r>
          </a:p>
        </xdr:txBody>
      </xdr:sp>
      <xdr:cxnSp macro="">
        <xdr:nvCxnSpPr>
          <xdr:cNvPr id="24" name="直線矢印コネクタ 23">
            <a:extLst>
              <a:ext uri="{FF2B5EF4-FFF2-40B4-BE49-F238E27FC236}">
                <a16:creationId xmlns:a16="http://schemas.microsoft.com/office/drawing/2014/main" id="{DE93C12C-A0C8-E573-CCAE-10052967820F}"/>
              </a:ext>
            </a:extLst>
          </xdr:cNvPr>
          <xdr:cNvCxnSpPr>
            <a:stCxn id="22" idx="3"/>
          </xdr:cNvCxnSpPr>
        </xdr:nvCxnSpPr>
        <xdr:spPr>
          <a:xfrm>
            <a:off x="1086970" y="6561046"/>
            <a:ext cx="2095501" cy="82363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正方形/長方形 26">
            <a:extLst>
              <a:ext uri="{FF2B5EF4-FFF2-40B4-BE49-F238E27FC236}">
                <a16:creationId xmlns:a16="http://schemas.microsoft.com/office/drawing/2014/main" id="{7FEF52A2-8375-4CB8-AF51-FD176A015722}"/>
              </a:ext>
            </a:extLst>
          </xdr:cNvPr>
          <xdr:cNvSpPr/>
        </xdr:nvSpPr>
        <xdr:spPr>
          <a:xfrm>
            <a:off x="5860678" y="6147546"/>
            <a:ext cx="1748117" cy="459441"/>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使用期限</a:t>
            </a:r>
            <a:r>
              <a:rPr kumimoji="1" lang="en-US" altLang="ja-JP" sz="1000">
                <a:solidFill>
                  <a:schemeClr val="tx1"/>
                </a:solidFill>
              </a:rPr>
              <a:t>3</a:t>
            </a:r>
            <a:r>
              <a:rPr kumimoji="1" lang="ja-JP" altLang="en-US" sz="1000">
                <a:solidFill>
                  <a:schemeClr val="tx1"/>
                </a:solidFill>
              </a:rPr>
              <a:t>ヵ月前になると赤字でお知らせします</a:t>
            </a:r>
          </a:p>
        </xdr:txBody>
      </xdr:sp>
      <xdr:cxnSp macro="">
        <xdr:nvCxnSpPr>
          <xdr:cNvPr id="28" name="直線矢印コネクタ 27">
            <a:extLst>
              <a:ext uri="{FF2B5EF4-FFF2-40B4-BE49-F238E27FC236}">
                <a16:creationId xmlns:a16="http://schemas.microsoft.com/office/drawing/2014/main" id="{4E62E7BC-792A-43FB-8454-C8922FF4CA95}"/>
              </a:ext>
            </a:extLst>
          </xdr:cNvPr>
          <xdr:cNvCxnSpPr>
            <a:stCxn id="27" idx="1"/>
          </xdr:cNvCxnSpPr>
        </xdr:nvCxnSpPr>
        <xdr:spPr>
          <a:xfrm flipH="1">
            <a:off x="4482353" y="6377267"/>
            <a:ext cx="1378325" cy="155762"/>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1" name="正方形/長方形 30">
            <a:extLst>
              <a:ext uri="{FF2B5EF4-FFF2-40B4-BE49-F238E27FC236}">
                <a16:creationId xmlns:a16="http://schemas.microsoft.com/office/drawing/2014/main" id="{695D50E7-0CA0-4FAD-8BDF-D76EDA87D2B9}"/>
              </a:ext>
            </a:extLst>
          </xdr:cNvPr>
          <xdr:cNvSpPr/>
        </xdr:nvSpPr>
        <xdr:spPr>
          <a:xfrm>
            <a:off x="5878608" y="7689476"/>
            <a:ext cx="1730186" cy="1084732"/>
          </a:xfrm>
          <a:prstGeom prst="rect">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「付与日」～「使用期限」の期間以内に当てはまらない日付はピンクでお知らせします。</a:t>
            </a:r>
            <a:endParaRPr kumimoji="1" lang="en-US" altLang="ja-JP" sz="1000">
              <a:solidFill>
                <a:schemeClr val="tx1"/>
              </a:solidFill>
            </a:endParaRPr>
          </a:p>
          <a:p>
            <a:pPr algn="l"/>
            <a:r>
              <a:rPr kumimoji="1" lang="ja-JP" altLang="en-US" sz="1000">
                <a:solidFill>
                  <a:schemeClr val="tx1"/>
                </a:solidFill>
              </a:rPr>
              <a:t>期間内の日付で取得してください</a:t>
            </a:r>
          </a:p>
        </xdr:txBody>
      </xdr:sp>
      <xdr:cxnSp macro="">
        <xdr:nvCxnSpPr>
          <xdr:cNvPr id="39" name="直線矢印コネクタ 38">
            <a:extLst>
              <a:ext uri="{FF2B5EF4-FFF2-40B4-BE49-F238E27FC236}">
                <a16:creationId xmlns:a16="http://schemas.microsoft.com/office/drawing/2014/main" id="{BC2313BE-CD39-4AE0-84D7-2FDB983C91C5}"/>
              </a:ext>
            </a:extLst>
          </xdr:cNvPr>
          <xdr:cNvCxnSpPr>
            <a:stCxn id="31" idx="1"/>
          </xdr:cNvCxnSpPr>
        </xdr:nvCxnSpPr>
        <xdr:spPr>
          <a:xfrm flipH="1">
            <a:off x="4672853" y="8231841"/>
            <a:ext cx="1205755" cy="587188"/>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126065</xdr:colOff>
      <xdr:row>46</xdr:row>
      <xdr:rowOff>101786</xdr:rowOff>
    </xdr:from>
    <xdr:to>
      <xdr:col>16</xdr:col>
      <xdr:colOff>564098</xdr:colOff>
      <xdr:row>53</xdr:row>
      <xdr:rowOff>4633</xdr:rowOff>
    </xdr:to>
    <xdr:pic>
      <xdr:nvPicPr>
        <xdr:cNvPr id="45" name="図 44">
          <a:extLst>
            <a:ext uri="{FF2B5EF4-FFF2-40B4-BE49-F238E27FC236}">
              <a16:creationId xmlns:a16="http://schemas.microsoft.com/office/drawing/2014/main" id="{8191F296-293D-B446-39C6-8B250DC81F7E}"/>
            </a:ext>
          </a:extLst>
        </xdr:cNvPr>
        <xdr:cNvPicPr>
          <a:picLocks noChangeAspect="1"/>
        </xdr:cNvPicPr>
      </xdr:nvPicPr>
      <xdr:blipFill>
        <a:blip xmlns:r="http://schemas.openxmlformats.org/officeDocument/2006/relationships" r:embed="rId5"/>
        <a:stretch>
          <a:fillRect/>
        </a:stretch>
      </xdr:blipFill>
      <xdr:spPr>
        <a:xfrm>
          <a:off x="8171889" y="7934698"/>
          <a:ext cx="3172268" cy="1079464"/>
        </a:xfrm>
        <a:prstGeom prst="rect">
          <a:avLst/>
        </a:prstGeom>
        <a:ln>
          <a:solidFill>
            <a:schemeClr val="tx1"/>
          </a:solidFill>
        </a:ln>
      </xdr:spPr>
    </xdr:pic>
    <xdr:clientData/>
  </xdr:twoCellAnchor>
  <xdr:twoCellAnchor>
    <xdr:from>
      <xdr:col>12</xdr:col>
      <xdr:colOff>57150</xdr:colOff>
      <xdr:row>9</xdr:row>
      <xdr:rowOff>104775</xdr:rowOff>
    </xdr:from>
    <xdr:to>
      <xdr:col>21</xdr:col>
      <xdr:colOff>410486</xdr:colOff>
      <xdr:row>12</xdr:row>
      <xdr:rowOff>25273</xdr:rowOff>
    </xdr:to>
    <xdr:grpSp>
      <xdr:nvGrpSpPr>
        <xdr:cNvPr id="3" name="グループ化 2">
          <a:extLst>
            <a:ext uri="{FF2B5EF4-FFF2-40B4-BE49-F238E27FC236}">
              <a16:creationId xmlns:a16="http://schemas.microsoft.com/office/drawing/2014/main" id="{70DC2CA7-0DCB-3A70-FF5A-95F90B64BD0D}"/>
            </a:ext>
          </a:extLst>
        </xdr:cNvPr>
        <xdr:cNvGrpSpPr/>
      </xdr:nvGrpSpPr>
      <xdr:grpSpPr>
        <a:xfrm>
          <a:off x="8124825" y="1743075"/>
          <a:ext cx="6525536" cy="434848"/>
          <a:chOff x="8133347" y="1734051"/>
          <a:chExt cx="6534560" cy="431840"/>
        </a:xfrm>
      </xdr:grpSpPr>
      <xdr:pic>
        <xdr:nvPicPr>
          <xdr:cNvPr id="17" name="図 16">
            <a:extLst>
              <a:ext uri="{FF2B5EF4-FFF2-40B4-BE49-F238E27FC236}">
                <a16:creationId xmlns:a16="http://schemas.microsoft.com/office/drawing/2014/main" id="{C1972171-CFF6-8B27-D576-5C705D6D69FA}"/>
              </a:ext>
            </a:extLst>
          </xdr:cNvPr>
          <xdr:cNvPicPr>
            <a:picLocks noChangeAspect="1"/>
          </xdr:cNvPicPr>
        </xdr:nvPicPr>
        <xdr:blipFill>
          <a:blip xmlns:r="http://schemas.openxmlformats.org/officeDocument/2006/relationships" r:embed="rId6"/>
          <a:stretch>
            <a:fillRect/>
          </a:stretch>
        </xdr:blipFill>
        <xdr:spPr>
          <a:xfrm>
            <a:off x="8133347" y="1734051"/>
            <a:ext cx="6534560" cy="431840"/>
          </a:xfrm>
          <a:prstGeom prst="rect">
            <a:avLst/>
          </a:prstGeom>
          <a:ln>
            <a:solidFill>
              <a:schemeClr val="tx1"/>
            </a:solidFill>
          </a:ln>
        </xdr:spPr>
      </xdr:pic>
      <xdr:sp macro="" textlink="">
        <xdr:nvSpPr>
          <xdr:cNvPr id="2" name="正方形/長方形 1">
            <a:extLst>
              <a:ext uri="{FF2B5EF4-FFF2-40B4-BE49-F238E27FC236}">
                <a16:creationId xmlns:a16="http://schemas.microsoft.com/office/drawing/2014/main" id="{7DBE56D8-49F9-C656-6EE4-6344F42690D0}"/>
              </a:ext>
            </a:extLst>
          </xdr:cNvPr>
          <xdr:cNvSpPr/>
        </xdr:nvSpPr>
        <xdr:spPr>
          <a:xfrm>
            <a:off x="9409697" y="1774658"/>
            <a:ext cx="1318461" cy="175460"/>
          </a:xfrm>
          <a:prstGeom prst="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　　　　　一斉付与</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333375</xdr:colOff>
      <xdr:row>1</xdr:row>
      <xdr:rowOff>57150</xdr:rowOff>
    </xdr:from>
    <xdr:to>
      <xdr:col>11</xdr:col>
      <xdr:colOff>533401</xdr:colOff>
      <xdr:row>5</xdr:row>
      <xdr:rowOff>247650</xdr:rowOff>
    </xdr:to>
    <xdr:sp macro="" textlink="">
      <xdr:nvSpPr>
        <xdr:cNvPr id="2" name="テキスト ボックス 1">
          <a:extLst>
            <a:ext uri="{FF2B5EF4-FFF2-40B4-BE49-F238E27FC236}">
              <a16:creationId xmlns:a16="http://schemas.microsoft.com/office/drawing/2014/main" id="{B1B028A2-6964-4577-8453-A37EC403FA8B}"/>
            </a:ext>
          </a:extLst>
        </xdr:cNvPr>
        <xdr:cNvSpPr txBox="1"/>
      </xdr:nvSpPr>
      <xdr:spPr>
        <a:xfrm>
          <a:off x="9858375" y="438150"/>
          <a:ext cx="2257426" cy="1714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左表を元に管理簿の有休数値を持ってきているので、このシートは削除しないでください。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黄色の網掛け箇所は変更可です。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A2E7-8779-40F5-9005-B81E20E3C186}">
  <sheetPr>
    <pageSetUpPr fitToPage="1"/>
  </sheetPr>
  <dimension ref="B1:R34"/>
  <sheetViews>
    <sheetView showGridLines="0" zoomScale="85" zoomScaleNormal="85" workbookViewId="0">
      <selection activeCell="B10" sqref="B10:C10"/>
    </sheetView>
  </sheetViews>
  <sheetFormatPr defaultRowHeight="13.5" x14ac:dyDescent="0.15"/>
  <cols>
    <col min="1" max="1" width="30.5" style="1" customWidth="1"/>
    <col min="2" max="2" width="21" style="1" bestFit="1" customWidth="1"/>
    <col min="3" max="3" width="7.25" style="2" bestFit="1" customWidth="1"/>
    <col min="4" max="4" width="20.875" style="1" bestFit="1" customWidth="1"/>
    <col min="5" max="5" width="20.625" style="1" bestFit="1" customWidth="1"/>
    <col min="6" max="18" width="17.625" style="1" bestFit="1" customWidth="1"/>
    <col min="19" max="16384" width="9" style="1"/>
  </cols>
  <sheetData>
    <row r="1" spans="2:18" ht="96" customHeight="1" x14ac:dyDescent="0.15"/>
    <row r="2" spans="2:18" ht="40.5" customHeight="1" x14ac:dyDescent="0.15">
      <c r="B2" s="18" t="s">
        <v>18</v>
      </c>
    </row>
    <row r="3" spans="2:18" ht="19.5" customHeight="1" x14ac:dyDescent="0.15">
      <c r="B3" s="21" t="s">
        <v>8</v>
      </c>
      <c r="C3" s="148"/>
      <c r="D3" s="149"/>
      <c r="E3" s="21" t="s">
        <v>25</v>
      </c>
      <c r="F3" s="31" t="s">
        <v>33</v>
      </c>
      <c r="G3" s="21" t="s">
        <v>26</v>
      </c>
      <c r="H3" s="32">
        <v>42551</v>
      </c>
      <c r="I3" s="58" t="str">
        <f>IF(AND(F3="指定あり",NOT(H3="")),IF(F5="基準月付与",IF(MONTH(H3)=H5,"","←基準月と同月にしてください！"),""),"")</f>
        <v>←基準月と同月にしてください！</v>
      </c>
      <c r="J3" s="57"/>
      <c r="K3" s="3"/>
      <c r="L3" s="3"/>
      <c r="M3" s="3"/>
      <c r="N3" s="3"/>
      <c r="O3" s="3"/>
      <c r="P3" s="3"/>
      <c r="Q3" s="3"/>
      <c r="R3" s="3"/>
    </row>
    <row r="4" spans="2:18" ht="19.5" customHeight="1" x14ac:dyDescent="0.15">
      <c r="B4" s="21" t="s">
        <v>0</v>
      </c>
      <c r="C4" s="150">
        <v>41639</v>
      </c>
      <c r="D4" s="151"/>
      <c r="E4" s="21" t="s">
        <v>28</v>
      </c>
      <c r="F4" s="31" t="s">
        <v>34</v>
      </c>
      <c r="G4" s="21" t="s">
        <v>32</v>
      </c>
      <c r="H4" s="32">
        <v>41639</v>
      </c>
      <c r="I4" s="21" t="s">
        <v>29</v>
      </c>
      <c r="J4" s="34">
        <v>2</v>
      </c>
      <c r="N4" s="3"/>
      <c r="O4" s="3"/>
      <c r="P4" s="3"/>
      <c r="Q4" s="3"/>
      <c r="R4" s="3"/>
    </row>
    <row r="5" spans="2:18" ht="21" customHeight="1" x14ac:dyDescent="0.15">
      <c r="B5" s="21" t="s">
        <v>15</v>
      </c>
      <c r="C5" s="148" t="s">
        <v>16</v>
      </c>
      <c r="D5" s="149"/>
      <c r="E5" s="21" t="s">
        <v>24</v>
      </c>
      <c r="F5" s="31" t="s">
        <v>30</v>
      </c>
      <c r="G5" s="21" t="s">
        <v>27</v>
      </c>
      <c r="H5" s="33">
        <v>2</v>
      </c>
      <c r="I5" s="3"/>
      <c r="J5" s="3"/>
      <c r="K5" s="3"/>
      <c r="L5" s="3"/>
      <c r="M5" s="3"/>
      <c r="N5" s="3"/>
      <c r="O5" s="3"/>
      <c r="P5" s="3"/>
      <c r="Q5" s="3"/>
      <c r="R5" s="3"/>
    </row>
    <row r="6" spans="2:18" ht="21" customHeight="1" thickBot="1" x14ac:dyDescent="0.2">
      <c r="B6"/>
      <c r="C6"/>
      <c r="D6"/>
      <c r="E6"/>
      <c r="F6"/>
      <c r="G6"/>
      <c r="H6"/>
      <c r="I6" s="3"/>
      <c r="J6" s="3"/>
      <c r="K6" s="3"/>
      <c r="L6" s="3"/>
      <c r="M6" s="3"/>
      <c r="N6" s="3"/>
      <c r="O6" s="3"/>
      <c r="P6" s="3"/>
      <c r="Q6" s="3"/>
      <c r="R6" s="3"/>
    </row>
    <row r="7" spans="2:18" ht="18" thickBot="1" x14ac:dyDescent="0.2">
      <c r="B7" s="5"/>
      <c r="C7" s="5"/>
      <c r="D7" s="22" t="s">
        <v>28</v>
      </c>
      <c r="E7" s="35"/>
      <c r="F7" s="3"/>
      <c r="G7" s="3"/>
      <c r="H7" s="3"/>
      <c r="I7" s="3"/>
      <c r="J7" s="3"/>
      <c r="K7" s="3"/>
      <c r="L7" s="3"/>
      <c r="M7" s="3"/>
      <c r="N7" s="3"/>
      <c r="O7" s="3"/>
      <c r="P7" s="3"/>
      <c r="Q7" s="3"/>
      <c r="R7" s="3"/>
    </row>
    <row r="8" spans="2:18" ht="18.75" customHeight="1" x14ac:dyDescent="0.15">
      <c r="B8" s="152" t="s">
        <v>1</v>
      </c>
      <c r="C8" s="153"/>
      <c r="D8" s="36">
        <f>IF(F4="あり",IF(H4="","ERROR",H4),"")</f>
        <v>41639</v>
      </c>
      <c r="E8" s="36">
        <f>IF(F5="比例付与",IF(F3="入社日",EDATE(C4,6),EDATE(H3,0.5)),IF(F3="入社日",IF(MONTH(C4)=H5,DATE(YEAR(C4)+1,H5,1),IF(H5&lt;MONTH(C4),DATE(YEAR(C4)+1,H5,1),DATE(YEAR(C4),H5,1))),H3))</f>
        <v>42551</v>
      </c>
      <c r="F8" s="36">
        <f>DATE(YEAR(E8)+1,MONTH(E8),DAY(E8))</f>
        <v>42916</v>
      </c>
      <c r="G8" s="36">
        <f t="shared" ref="G8:R8" si="0">DATE(YEAR(F8)+1,MONTH(F8),DAY(F8))</f>
        <v>43281</v>
      </c>
      <c r="H8" s="36">
        <f t="shared" si="0"/>
        <v>43646</v>
      </c>
      <c r="I8" s="36">
        <f t="shared" si="0"/>
        <v>44012</v>
      </c>
      <c r="J8" s="36">
        <f t="shared" si="0"/>
        <v>44377</v>
      </c>
      <c r="K8" s="36">
        <f t="shared" si="0"/>
        <v>44742</v>
      </c>
      <c r="L8" s="36">
        <f t="shared" si="0"/>
        <v>45107</v>
      </c>
      <c r="M8" s="36">
        <f t="shared" si="0"/>
        <v>45473</v>
      </c>
      <c r="N8" s="36">
        <f t="shared" si="0"/>
        <v>45838</v>
      </c>
      <c r="O8" s="36">
        <f t="shared" si="0"/>
        <v>46203</v>
      </c>
      <c r="P8" s="36">
        <f t="shared" si="0"/>
        <v>46568</v>
      </c>
      <c r="Q8" s="36">
        <f t="shared" si="0"/>
        <v>46934</v>
      </c>
      <c r="R8" s="36">
        <f t="shared" si="0"/>
        <v>47299</v>
      </c>
    </row>
    <row r="9" spans="2:18" ht="18.75" customHeight="1" x14ac:dyDescent="0.15">
      <c r="B9" s="154" t="s">
        <v>4</v>
      </c>
      <c r="C9" s="155"/>
      <c r="D9" s="37">
        <f>IF(OR(D8="",D8="ERROR"),"",DATE(YEAR($D$8)+2,MONTH($D$8),DAY($D$8)-1))</f>
        <v>42368</v>
      </c>
      <c r="E9" s="37">
        <f>DATE(YEAR(E8)+2,MONTH(E8),DAY(E8)-1)</f>
        <v>43280</v>
      </c>
      <c r="F9" s="37">
        <f t="shared" ref="F9:R9" si="1">DATE(YEAR(F8)+2,MONTH(F8),DAY(F8)-1)</f>
        <v>43645</v>
      </c>
      <c r="G9" s="37">
        <f t="shared" si="1"/>
        <v>44011</v>
      </c>
      <c r="H9" s="38">
        <f t="shared" si="1"/>
        <v>44376</v>
      </c>
      <c r="I9" s="37">
        <f t="shared" si="1"/>
        <v>44741</v>
      </c>
      <c r="J9" s="39">
        <f t="shared" si="1"/>
        <v>45106</v>
      </c>
      <c r="K9" s="37">
        <f t="shared" si="1"/>
        <v>45472</v>
      </c>
      <c r="L9" s="37">
        <f t="shared" si="1"/>
        <v>45837</v>
      </c>
      <c r="M9" s="37">
        <f t="shared" si="1"/>
        <v>46202</v>
      </c>
      <c r="N9" s="37">
        <f t="shared" si="1"/>
        <v>46567</v>
      </c>
      <c r="O9" s="37">
        <f t="shared" si="1"/>
        <v>46933</v>
      </c>
      <c r="P9" s="37">
        <f t="shared" si="1"/>
        <v>47298</v>
      </c>
      <c r="Q9" s="37">
        <f t="shared" si="1"/>
        <v>47663</v>
      </c>
      <c r="R9" s="37">
        <f t="shared" si="1"/>
        <v>48028</v>
      </c>
    </row>
    <row r="10" spans="2:18" ht="18.75" customHeight="1" x14ac:dyDescent="0.15">
      <c r="B10" s="154" t="s">
        <v>2</v>
      </c>
      <c r="C10" s="155"/>
      <c r="D10" s="40" t="str">
        <f>IF(OR(D8="",D8="ERROR"),"",DATEDIF($C$4,D8,"Y")&amp;"年"&amp;DATEDIF($C$4,D8,"YM")&amp;"ヵ月")</f>
        <v>0年0ヵ月</v>
      </c>
      <c r="E10" s="40" t="str">
        <f>DATEDIF($C$4,E8,"Y")&amp;"年"&amp;DATEDIF($C$4,E8,"YM")&amp;"ヵ月"</f>
        <v>2年6ヵ月</v>
      </c>
      <c r="F10" s="40" t="str">
        <f t="shared" ref="F10:R10" si="2">DATEDIF($C$4,F8,"Y")&amp;"年"&amp;DATEDIF($C$4,F8,"YM")&amp;"ヵ月"</f>
        <v>3年6ヵ月</v>
      </c>
      <c r="G10" s="40" t="str">
        <f t="shared" si="2"/>
        <v>4年6ヵ月</v>
      </c>
      <c r="H10" s="41" t="str">
        <f t="shared" si="2"/>
        <v>5年6ヵ月</v>
      </c>
      <c r="I10" s="40" t="str">
        <f t="shared" si="2"/>
        <v>6年6ヵ月</v>
      </c>
      <c r="J10" s="42" t="str">
        <f t="shared" si="2"/>
        <v>7年6ヵ月</v>
      </c>
      <c r="K10" s="40" t="str">
        <f t="shared" si="2"/>
        <v>8年6ヵ月</v>
      </c>
      <c r="L10" s="40" t="str">
        <f t="shared" si="2"/>
        <v>9年6ヵ月</v>
      </c>
      <c r="M10" s="40" t="str">
        <f t="shared" si="2"/>
        <v>10年6ヵ月</v>
      </c>
      <c r="N10" s="40" t="str">
        <f t="shared" si="2"/>
        <v>11年6ヵ月</v>
      </c>
      <c r="O10" s="40" t="str">
        <f t="shared" si="2"/>
        <v>12年6ヵ月</v>
      </c>
      <c r="P10" s="40" t="str">
        <f t="shared" si="2"/>
        <v>13年6ヵ月</v>
      </c>
      <c r="Q10" s="40" t="str">
        <f t="shared" si="2"/>
        <v>14年6ヵ月</v>
      </c>
      <c r="R10" s="40" t="str">
        <f t="shared" si="2"/>
        <v>15年6ヵ月</v>
      </c>
    </row>
    <row r="11" spans="2:18" ht="18.75" customHeight="1" thickBot="1" x14ac:dyDescent="0.2">
      <c r="B11" s="139" t="s">
        <v>5</v>
      </c>
      <c r="C11" s="140"/>
      <c r="D11" s="43">
        <f>IF(AND(F4="あり",NOT(H4="")),J4,"")</f>
        <v>2</v>
      </c>
      <c r="E11" s="43">
        <f>IF(DATEDIF($C$4,E8,"M")&lt;=6,VLOOKUP($C$5,'表(有休)'!$A$3:$H$7,2,FALSE),IF(AND(DATEDIF($C$4,E8,"M")&gt;6,DATEDIF($C$4,E8,"M")&lt;=18),VLOOKUP($C$5,'表(有休)'!$A$3:$H$7,3,FALSE),IF(AND(DATEDIF($C$4,E8,"M")&gt;18,DATEDIF($C$4,E8,"M")&lt;=30),VLOOKUP($C$5,'表(有休)'!$A$3:$H$7,4,FALSE),IF(AND(DATEDIF($C$4,E8,"M")&gt;30,DATEDIF($C$4,E8,"M")&lt;=42),VLOOKUP($C$5,'表(有休)'!$A$3:$H$7,5,FALSE),IF(AND(DATEDIF($C$4,E8,"M")&gt;42,DATEDIF($C$4,E8,"M")&lt;=54),VLOOKUP($C$5,'表(有休)'!$A$3:$H$7,6,FALSE),IF(AND(DATEDIF($C$4,E8,"M")&gt;54,DATEDIF($C$4,E8,"M")&lt;=66),VLOOKUP($C$5,'表(有休)'!$A$3:$H$7,7,FALSE),IF(AND(DATEDIF($C$4,E8,"M")&gt;66,DATEDIF($C$4,E8,"M")&lt;=78),VLOOKUP($C$5,'表(有休)'!$A$3:$H$7,8,FALSE),VLOOKUP($C$5,'表(有休)'!$A$3:$H$7,8,FALSE))))))))</f>
        <v>12</v>
      </c>
      <c r="F11" s="43">
        <f>IF(DATEDIF($C$4,F8,"M")&lt;=6,VLOOKUP($C$5,'表(有休)'!$A$3:$H$7,2,FALSE),IF(AND(DATEDIF($C$4,F8,"M")&gt;6,DATEDIF($C$4,F8,"M")&lt;=18),VLOOKUP($C$5,'表(有休)'!$A$3:$H$7,3,FALSE),IF(AND(DATEDIF($C$4,F8,"M")&gt;18,DATEDIF($C$4,F8,"M")&lt;=30),VLOOKUP($C$5,'表(有休)'!$A$3:$H$7,4,FALSE),IF(AND(DATEDIF($C$4,F8,"M")&gt;30,DATEDIF($C$4,F8,"M")&lt;=42),VLOOKUP($C$5,'表(有休)'!$A$3:$H$7,5,FALSE),IF(AND(DATEDIF($C$4,F8,"M")&gt;42,DATEDIF($C$4,F8,"M")&lt;=54),VLOOKUP($C$5,'表(有休)'!$A$3:$H$7,6,FALSE),IF(AND(DATEDIF($C$4,F8,"M")&gt;54,DATEDIF($C$4,F8,"M")&lt;=66),VLOOKUP($C$5,'表(有休)'!$A$3:$H$7,7,FALSE),IF(AND(DATEDIF($C$4,F8,"M")&gt;66,DATEDIF($C$4,F8,"M")&lt;=78),VLOOKUP($C$5,'表(有休)'!$A$3:$H$7,8,FALSE),VLOOKUP($C$5,'表(有休)'!$A$3:$H$7,8,FALSE))))))))</f>
        <v>14</v>
      </c>
      <c r="G11" s="43">
        <f>IF(DATEDIF($C$4,G8,"M")&lt;=6,VLOOKUP($C$5,'表(有休)'!$A$3:$H$7,2,FALSE),IF(AND(DATEDIF($C$4,G8,"M")&gt;6,DATEDIF($C$4,G8,"M")&lt;=18),VLOOKUP($C$5,'表(有休)'!$A$3:$H$7,3,FALSE),IF(AND(DATEDIF($C$4,G8,"M")&gt;18,DATEDIF($C$4,G8,"M")&lt;=30),VLOOKUP($C$5,'表(有休)'!$A$3:$H$7,4,FALSE),IF(AND(DATEDIF($C$4,G8,"M")&gt;30,DATEDIF($C$4,G8,"M")&lt;=42),VLOOKUP($C$5,'表(有休)'!$A$3:$H$7,5,FALSE),IF(AND(DATEDIF($C$4,G8,"M")&gt;42,DATEDIF($C$4,G8,"M")&lt;=54),VLOOKUP($C$5,'表(有休)'!$A$3:$H$7,6,FALSE),IF(AND(DATEDIF($C$4,G8,"M")&gt;54,DATEDIF($C$4,G8,"M")&lt;=66),VLOOKUP($C$5,'表(有休)'!$A$3:$H$7,7,FALSE),IF(AND(DATEDIF($C$4,G8,"M")&gt;66,DATEDIF($C$4,G8,"M")&lt;=78),VLOOKUP($C$5,'表(有休)'!$A$3:$H$7,8,FALSE),VLOOKUP($C$5,'表(有休)'!$A$3:$H$7,8,FALSE))))))))</f>
        <v>16</v>
      </c>
      <c r="H11" s="43">
        <f>IF(DATEDIF($C$4,H8,"M")&lt;=6,VLOOKUP($C$5,'表(有休)'!$A$3:$H$7,2,FALSE),IF(AND(DATEDIF($C$4,H8,"M")&gt;6,DATEDIF($C$4,H8,"M")&lt;=18),VLOOKUP($C$5,'表(有休)'!$A$3:$H$7,3,FALSE),IF(AND(DATEDIF($C$4,H8,"M")&gt;18,DATEDIF($C$4,H8,"M")&lt;=30),VLOOKUP($C$5,'表(有休)'!$A$3:$H$7,4,FALSE),IF(AND(DATEDIF($C$4,H8,"M")&gt;30,DATEDIF($C$4,H8,"M")&lt;=42),VLOOKUP($C$5,'表(有休)'!$A$3:$H$7,5,FALSE),IF(AND(DATEDIF($C$4,H8,"M")&gt;42,DATEDIF($C$4,H8,"M")&lt;=54),VLOOKUP($C$5,'表(有休)'!$A$3:$H$7,6,FALSE),IF(AND(DATEDIF($C$4,H8,"M")&gt;54,DATEDIF($C$4,H8,"M")&lt;=66),VLOOKUP($C$5,'表(有休)'!$A$3:$H$7,7,FALSE),IF(AND(DATEDIF($C$4,H8,"M")&gt;66,DATEDIF($C$4,H8,"M")&lt;=78),VLOOKUP($C$5,'表(有休)'!$A$3:$H$7,8,FALSE),VLOOKUP($C$5,'表(有休)'!$A$3:$H$7,8,FALSE))))))))</f>
        <v>18</v>
      </c>
      <c r="I11" s="43">
        <f>IF(DATEDIF($C$4,I8,"M")&lt;=6,VLOOKUP($C$5,'表(有休)'!$A$3:$H$7,2,FALSE),IF(AND(DATEDIF($C$4,I8,"M")&gt;6,DATEDIF($C$4,I8,"M")&lt;=18),VLOOKUP($C$5,'表(有休)'!$A$3:$H$7,3,FALSE),IF(AND(DATEDIF($C$4,I8,"M")&gt;18,DATEDIF($C$4,I8,"M")&lt;=30),VLOOKUP($C$5,'表(有休)'!$A$3:$H$7,4,FALSE),IF(AND(DATEDIF($C$4,I8,"M")&gt;30,DATEDIF($C$4,I8,"M")&lt;=42),VLOOKUP($C$5,'表(有休)'!$A$3:$H$7,5,FALSE),IF(AND(DATEDIF($C$4,I8,"M")&gt;42,DATEDIF($C$4,I8,"M")&lt;=54),VLOOKUP($C$5,'表(有休)'!$A$3:$H$7,6,FALSE),IF(AND(DATEDIF($C$4,I8,"M")&gt;54,DATEDIF($C$4,I8,"M")&lt;=66),VLOOKUP($C$5,'表(有休)'!$A$3:$H$7,7,FALSE),IF(AND(DATEDIF($C$4,I8,"M")&gt;66,DATEDIF($C$4,I8,"M")&lt;=78),VLOOKUP($C$5,'表(有休)'!$A$3:$H$7,8,FALSE),VLOOKUP($C$5,'表(有休)'!$A$3:$H$7,8,FALSE))))))))</f>
        <v>20</v>
      </c>
      <c r="J11" s="43">
        <f>IF(DATEDIF($C$4,J8,"M")&lt;=6,VLOOKUP($C$5,'表(有休)'!$A$3:$H$7,2,FALSE),IF(AND(DATEDIF($C$4,J8,"M")&gt;6,DATEDIF($C$4,J8,"M")&lt;=18),VLOOKUP($C$5,'表(有休)'!$A$3:$H$7,3,FALSE),IF(AND(DATEDIF($C$4,J8,"M")&gt;18,DATEDIF($C$4,J8,"M")&lt;=30),VLOOKUP($C$5,'表(有休)'!$A$3:$H$7,4,FALSE),IF(AND(DATEDIF($C$4,J8,"M")&gt;30,DATEDIF($C$4,J8,"M")&lt;=42),VLOOKUP($C$5,'表(有休)'!$A$3:$H$7,5,FALSE),IF(AND(DATEDIF($C$4,J8,"M")&gt;42,DATEDIF($C$4,J8,"M")&lt;=54),VLOOKUP($C$5,'表(有休)'!$A$3:$H$7,6,FALSE),IF(AND(DATEDIF($C$4,J8,"M")&gt;54,DATEDIF($C$4,J8,"M")&lt;=66),VLOOKUP($C$5,'表(有休)'!$A$3:$H$7,7,FALSE),IF(AND(DATEDIF($C$4,J8,"M")&gt;66,DATEDIF($C$4,J8,"M")&lt;=78),VLOOKUP($C$5,'表(有休)'!$A$3:$H$7,8,FALSE),VLOOKUP($C$5,'表(有休)'!$A$3:$H$7,8,FALSE))))))))</f>
        <v>20</v>
      </c>
      <c r="K11" s="43">
        <f>IF(DATEDIF($C$4,K8,"M")&lt;=6,VLOOKUP($C$5,'表(有休)'!$A$3:$H$7,2,FALSE),IF(AND(DATEDIF($C$4,K8,"M")&gt;6,DATEDIF($C$4,K8,"M")&lt;=18),VLOOKUP($C$5,'表(有休)'!$A$3:$H$7,3,FALSE),IF(AND(DATEDIF($C$4,K8,"M")&gt;18,DATEDIF($C$4,K8,"M")&lt;=30),VLOOKUP($C$5,'表(有休)'!$A$3:$H$7,4,FALSE),IF(AND(DATEDIF($C$4,K8,"M")&gt;30,DATEDIF($C$4,K8,"M")&lt;=42),VLOOKUP($C$5,'表(有休)'!$A$3:$H$7,5,FALSE),IF(AND(DATEDIF($C$4,K8,"M")&gt;42,DATEDIF($C$4,K8,"M")&lt;=54),VLOOKUP($C$5,'表(有休)'!$A$3:$H$7,6,FALSE),IF(AND(DATEDIF($C$4,K8,"M")&gt;54,DATEDIF($C$4,K8,"M")&lt;=66),VLOOKUP($C$5,'表(有休)'!$A$3:$H$7,7,FALSE),IF(AND(DATEDIF($C$4,K8,"M")&gt;66,DATEDIF($C$4,K8,"M")&lt;=78),VLOOKUP($C$5,'表(有休)'!$A$3:$H$7,8,FALSE),VLOOKUP($C$5,'表(有休)'!$A$3:$H$7,8,FALSE))))))))</f>
        <v>20</v>
      </c>
      <c r="L11" s="43">
        <f>IF(DATEDIF($C$4,L8,"M")&lt;=6,VLOOKUP($C$5,'表(有休)'!$A$3:$H$7,2,FALSE),IF(AND(DATEDIF($C$4,L8,"M")&gt;6,DATEDIF($C$4,L8,"M")&lt;=18),VLOOKUP($C$5,'表(有休)'!$A$3:$H$7,3,FALSE),IF(AND(DATEDIF($C$4,L8,"M")&gt;18,DATEDIF($C$4,L8,"M")&lt;=30),VLOOKUP($C$5,'表(有休)'!$A$3:$H$7,4,FALSE),IF(AND(DATEDIF($C$4,L8,"M")&gt;30,DATEDIF($C$4,L8,"M")&lt;=42),VLOOKUP($C$5,'表(有休)'!$A$3:$H$7,5,FALSE),IF(AND(DATEDIF($C$4,L8,"M")&gt;42,DATEDIF($C$4,L8,"M")&lt;=54),VLOOKUP($C$5,'表(有休)'!$A$3:$H$7,6,FALSE),IF(AND(DATEDIF($C$4,L8,"M")&gt;54,DATEDIF($C$4,L8,"M")&lt;=66),VLOOKUP($C$5,'表(有休)'!$A$3:$H$7,7,FALSE),IF(AND(DATEDIF($C$4,L8,"M")&gt;66,DATEDIF($C$4,L8,"M")&lt;=78),VLOOKUP($C$5,'表(有休)'!$A$3:$H$7,8,FALSE),VLOOKUP($C$5,'表(有休)'!$A$3:$H$7,8,FALSE))))))))</f>
        <v>20</v>
      </c>
      <c r="M11" s="43">
        <f>IF(DATEDIF($C$4,M8,"M")&lt;=6,VLOOKUP($C$5,'表(有休)'!$A$3:$H$7,2,FALSE),IF(AND(DATEDIF($C$4,M8,"M")&gt;6,DATEDIF($C$4,M8,"M")&lt;=18),VLOOKUP($C$5,'表(有休)'!$A$3:$H$7,3,FALSE),IF(AND(DATEDIF($C$4,M8,"M")&gt;18,DATEDIF($C$4,M8,"M")&lt;=30),VLOOKUP($C$5,'表(有休)'!$A$3:$H$7,4,FALSE),IF(AND(DATEDIF($C$4,M8,"M")&gt;30,DATEDIF($C$4,M8,"M")&lt;=42),VLOOKUP($C$5,'表(有休)'!$A$3:$H$7,5,FALSE),IF(AND(DATEDIF($C$4,M8,"M")&gt;42,DATEDIF($C$4,M8,"M")&lt;=54),VLOOKUP($C$5,'表(有休)'!$A$3:$H$7,6,FALSE),IF(AND(DATEDIF($C$4,M8,"M")&gt;54,DATEDIF($C$4,M8,"M")&lt;=66),VLOOKUP($C$5,'表(有休)'!$A$3:$H$7,7,FALSE),IF(AND(DATEDIF($C$4,M8,"M")&gt;66,DATEDIF($C$4,M8,"M")&lt;=78),VLOOKUP($C$5,'表(有休)'!$A$3:$H$7,8,FALSE),VLOOKUP($C$5,'表(有休)'!$A$3:$H$7,8,FALSE))))))))</f>
        <v>20</v>
      </c>
      <c r="N11" s="43">
        <f>IF(DATEDIF($C$4,N8,"M")&lt;=6,VLOOKUP($C$5,'表(有休)'!$A$3:$H$7,2,FALSE),IF(AND(DATEDIF($C$4,N8,"M")&gt;6,DATEDIF($C$4,N8,"M")&lt;=18),VLOOKUP($C$5,'表(有休)'!$A$3:$H$7,3,FALSE),IF(AND(DATEDIF($C$4,N8,"M")&gt;18,DATEDIF($C$4,N8,"M")&lt;=30),VLOOKUP($C$5,'表(有休)'!$A$3:$H$7,4,FALSE),IF(AND(DATEDIF($C$4,N8,"M")&gt;30,DATEDIF($C$4,N8,"M")&lt;=42),VLOOKUP($C$5,'表(有休)'!$A$3:$H$7,5,FALSE),IF(AND(DATEDIF($C$4,N8,"M")&gt;42,DATEDIF($C$4,N8,"M")&lt;=54),VLOOKUP($C$5,'表(有休)'!$A$3:$H$7,6,FALSE),IF(AND(DATEDIF($C$4,N8,"M")&gt;54,DATEDIF($C$4,N8,"M")&lt;=66),VLOOKUP($C$5,'表(有休)'!$A$3:$H$7,7,FALSE),IF(AND(DATEDIF($C$4,N8,"M")&gt;66,DATEDIF($C$4,N8,"M")&lt;=78),VLOOKUP($C$5,'表(有休)'!$A$3:$H$7,8,FALSE),VLOOKUP($C$5,'表(有休)'!$A$3:$H$7,8,FALSE))))))))</f>
        <v>20</v>
      </c>
      <c r="O11" s="43">
        <f>IF(DATEDIF($C$4,O8,"M")&lt;=6,VLOOKUP($C$5,'表(有休)'!$A$3:$H$7,2,FALSE),IF(AND(DATEDIF($C$4,O8,"M")&gt;6,DATEDIF($C$4,O8,"M")&lt;=18),VLOOKUP($C$5,'表(有休)'!$A$3:$H$7,3,FALSE),IF(AND(DATEDIF($C$4,O8,"M")&gt;18,DATEDIF($C$4,O8,"M")&lt;=30),VLOOKUP($C$5,'表(有休)'!$A$3:$H$7,4,FALSE),IF(AND(DATEDIF($C$4,O8,"M")&gt;30,DATEDIF($C$4,O8,"M")&lt;=42),VLOOKUP($C$5,'表(有休)'!$A$3:$H$7,5,FALSE),IF(AND(DATEDIF($C$4,O8,"M")&gt;42,DATEDIF($C$4,O8,"M")&lt;=54),VLOOKUP($C$5,'表(有休)'!$A$3:$H$7,6,FALSE),IF(AND(DATEDIF($C$4,O8,"M")&gt;54,DATEDIF($C$4,O8,"M")&lt;=66),VLOOKUP($C$5,'表(有休)'!$A$3:$H$7,7,FALSE),IF(AND(DATEDIF($C$4,O8,"M")&gt;66,DATEDIF($C$4,O8,"M")&lt;=78),VLOOKUP($C$5,'表(有休)'!$A$3:$H$7,8,FALSE),VLOOKUP($C$5,'表(有休)'!$A$3:$H$7,8,FALSE))))))))</f>
        <v>20</v>
      </c>
      <c r="P11" s="43">
        <f>IF(DATEDIF($C$4,P8,"M")&lt;=6,VLOOKUP($C$5,'表(有休)'!$A$3:$H$7,2,FALSE),IF(AND(DATEDIF($C$4,P8,"M")&gt;6,DATEDIF($C$4,P8,"M")&lt;=18),VLOOKUP($C$5,'表(有休)'!$A$3:$H$7,3,FALSE),IF(AND(DATEDIF($C$4,P8,"M")&gt;18,DATEDIF($C$4,P8,"M")&lt;=30),VLOOKUP($C$5,'表(有休)'!$A$3:$H$7,4,FALSE),IF(AND(DATEDIF($C$4,P8,"M")&gt;30,DATEDIF($C$4,P8,"M")&lt;=42),VLOOKUP($C$5,'表(有休)'!$A$3:$H$7,5,FALSE),IF(AND(DATEDIF($C$4,P8,"M")&gt;42,DATEDIF($C$4,P8,"M")&lt;=54),VLOOKUP($C$5,'表(有休)'!$A$3:$H$7,6,FALSE),IF(AND(DATEDIF($C$4,P8,"M")&gt;54,DATEDIF($C$4,P8,"M")&lt;=66),VLOOKUP($C$5,'表(有休)'!$A$3:$H$7,7,FALSE),IF(AND(DATEDIF($C$4,P8,"M")&gt;66,DATEDIF($C$4,P8,"M")&lt;=78),VLOOKUP($C$5,'表(有休)'!$A$3:$H$7,8,FALSE),VLOOKUP($C$5,'表(有休)'!$A$3:$H$7,8,FALSE))))))))</f>
        <v>20</v>
      </c>
      <c r="Q11" s="43">
        <f>IF(DATEDIF($C$4,Q8,"M")&lt;=6,VLOOKUP($C$5,'表(有休)'!$A$3:$H$7,2,FALSE),IF(AND(DATEDIF($C$4,Q8,"M")&gt;6,DATEDIF($C$4,Q8,"M")&lt;=18),VLOOKUP($C$5,'表(有休)'!$A$3:$H$7,3,FALSE),IF(AND(DATEDIF($C$4,Q8,"M")&gt;18,DATEDIF($C$4,Q8,"M")&lt;=30),VLOOKUP($C$5,'表(有休)'!$A$3:$H$7,4,FALSE),IF(AND(DATEDIF($C$4,Q8,"M")&gt;30,DATEDIF($C$4,Q8,"M")&lt;=42),VLOOKUP($C$5,'表(有休)'!$A$3:$H$7,5,FALSE),IF(AND(DATEDIF($C$4,Q8,"M")&gt;42,DATEDIF($C$4,Q8,"M")&lt;=54),VLOOKUP($C$5,'表(有休)'!$A$3:$H$7,6,FALSE),IF(AND(DATEDIF($C$4,Q8,"M")&gt;54,DATEDIF($C$4,Q8,"M")&lt;=66),VLOOKUP($C$5,'表(有休)'!$A$3:$H$7,7,FALSE),IF(AND(DATEDIF($C$4,Q8,"M")&gt;66,DATEDIF($C$4,Q8,"M")&lt;=78),VLOOKUP($C$5,'表(有休)'!$A$3:$H$7,8,FALSE),VLOOKUP($C$5,'表(有休)'!$A$3:$H$7,8,FALSE))))))))</f>
        <v>20</v>
      </c>
      <c r="R11" s="43">
        <f>IF(DATEDIF($C$4,R8,"M")&lt;=6,VLOOKUP($C$5,'表(有休)'!$A$3:$H$7,2,FALSE),IF(AND(DATEDIF($C$4,R8,"M")&gt;6,DATEDIF($C$4,R8,"M")&lt;=18),VLOOKUP($C$5,'表(有休)'!$A$3:$H$7,3,FALSE),IF(AND(DATEDIF($C$4,R8,"M")&gt;18,DATEDIF($C$4,R8,"M")&lt;=30),VLOOKUP($C$5,'表(有休)'!$A$3:$H$7,4,FALSE),IF(AND(DATEDIF($C$4,R8,"M")&gt;30,DATEDIF($C$4,R8,"M")&lt;=42),VLOOKUP($C$5,'表(有休)'!$A$3:$H$7,5,FALSE),IF(AND(DATEDIF($C$4,R8,"M")&gt;42,DATEDIF($C$4,R8,"M")&lt;=54),VLOOKUP($C$5,'表(有休)'!$A$3:$H$7,6,FALSE),IF(AND(DATEDIF($C$4,R8,"M")&gt;54,DATEDIF($C$4,R8,"M")&lt;=66),VLOOKUP($C$5,'表(有休)'!$A$3:$H$7,7,FALSE),IF(AND(DATEDIF($C$4,R8,"M")&gt;66,DATEDIF($C$4,R8,"M")&lt;=78),VLOOKUP($C$5,'表(有休)'!$A$3:$H$7,8,FALSE),VLOOKUP($C$5,'表(有休)'!$A$3:$H$7,8,FALSE))))))))</f>
        <v>20</v>
      </c>
    </row>
    <row r="12" spans="2:18" ht="26.25" customHeight="1" x14ac:dyDescent="0.15">
      <c r="B12" s="141" t="s">
        <v>7</v>
      </c>
      <c r="C12" s="142"/>
      <c r="D12" s="53">
        <f>IF(D11="","",COUNTA(D15:D34))</f>
        <v>0</v>
      </c>
      <c r="E12" s="44">
        <f t="shared" ref="E12:R12" si="3">COUNTA(E15:E34)</f>
        <v>0</v>
      </c>
      <c r="F12" s="45">
        <f t="shared" si="3"/>
        <v>0</v>
      </c>
      <c r="G12" s="44">
        <f>COUNTA(G15:G34)</f>
        <v>0</v>
      </c>
      <c r="H12" s="45">
        <f t="shared" si="3"/>
        <v>0</v>
      </c>
      <c r="I12" s="44">
        <f t="shared" si="3"/>
        <v>0</v>
      </c>
      <c r="J12" s="45">
        <f t="shared" si="3"/>
        <v>0</v>
      </c>
      <c r="K12" s="44">
        <f t="shared" si="3"/>
        <v>0</v>
      </c>
      <c r="L12" s="45">
        <f t="shared" si="3"/>
        <v>0</v>
      </c>
      <c r="M12" s="44">
        <f t="shared" si="3"/>
        <v>0</v>
      </c>
      <c r="N12" s="45">
        <f t="shared" si="3"/>
        <v>0</v>
      </c>
      <c r="O12" s="44">
        <f t="shared" si="3"/>
        <v>0</v>
      </c>
      <c r="P12" s="45">
        <f t="shared" si="3"/>
        <v>0</v>
      </c>
      <c r="Q12" s="44">
        <f t="shared" si="3"/>
        <v>0</v>
      </c>
      <c r="R12" s="46">
        <f t="shared" si="3"/>
        <v>0</v>
      </c>
    </row>
    <row r="13" spans="2:18" ht="26.25" customHeight="1" x14ac:dyDescent="0.15">
      <c r="B13" s="143" t="s">
        <v>6</v>
      </c>
      <c r="C13" s="144"/>
      <c r="D13" s="54">
        <f>IF(D11="","",D11-D12)</f>
        <v>2</v>
      </c>
      <c r="E13" s="47">
        <f t="shared" ref="E13:R13" si="4">E11-E12</f>
        <v>12</v>
      </c>
      <c r="F13" s="48">
        <f t="shared" si="4"/>
        <v>14</v>
      </c>
      <c r="G13" s="47">
        <f t="shared" si="4"/>
        <v>16</v>
      </c>
      <c r="H13" s="48">
        <f t="shared" si="4"/>
        <v>18</v>
      </c>
      <c r="I13" s="47">
        <f t="shared" si="4"/>
        <v>20</v>
      </c>
      <c r="J13" s="48">
        <f t="shared" si="4"/>
        <v>20</v>
      </c>
      <c r="K13" s="47">
        <f t="shared" si="4"/>
        <v>20</v>
      </c>
      <c r="L13" s="48">
        <f t="shared" si="4"/>
        <v>20</v>
      </c>
      <c r="M13" s="47">
        <f t="shared" si="4"/>
        <v>20</v>
      </c>
      <c r="N13" s="48">
        <f t="shared" si="4"/>
        <v>20</v>
      </c>
      <c r="O13" s="47">
        <f t="shared" si="4"/>
        <v>20</v>
      </c>
      <c r="P13" s="48">
        <f t="shared" si="4"/>
        <v>20</v>
      </c>
      <c r="Q13" s="47">
        <f t="shared" si="4"/>
        <v>20</v>
      </c>
      <c r="R13" s="49">
        <f t="shared" si="4"/>
        <v>20</v>
      </c>
    </row>
    <row r="14" spans="2:18" ht="26.25" customHeight="1" thickBot="1" x14ac:dyDescent="0.2">
      <c r="B14" s="29" t="s">
        <v>31</v>
      </c>
      <c r="C14" s="30"/>
      <c r="D14" s="55">
        <f ca="1">IF(TODAY()&lt;D9,"",D13)</f>
        <v>2</v>
      </c>
      <c r="E14" s="50">
        <f t="shared" ref="E14:R14" ca="1" si="5">IF(TODAY()&lt;E9,"",E13)</f>
        <v>12</v>
      </c>
      <c r="F14" s="51">
        <f t="shared" ca="1" si="5"/>
        <v>14</v>
      </c>
      <c r="G14" s="50" t="str">
        <f t="shared" ca="1" si="5"/>
        <v/>
      </c>
      <c r="H14" s="51" t="str">
        <f t="shared" ca="1" si="5"/>
        <v/>
      </c>
      <c r="I14" s="50" t="str">
        <f t="shared" ca="1" si="5"/>
        <v/>
      </c>
      <c r="J14" s="51" t="str">
        <f t="shared" ca="1" si="5"/>
        <v/>
      </c>
      <c r="K14" s="50" t="str">
        <f t="shared" ca="1" si="5"/>
        <v/>
      </c>
      <c r="L14" s="51" t="str">
        <f t="shared" ca="1" si="5"/>
        <v/>
      </c>
      <c r="M14" s="50" t="str">
        <f t="shared" ca="1" si="5"/>
        <v/>
      </c>
      <c r="N14" s="51" t="str">
        <f t="shared" ca="1" si="5"/>
        <v/>
      </c>
      <c r="O14" s="50" t="str">
        <f t="shared" ca="1" si="5"/>
        <v/>
      </c>
      <c r="P14" s="51" t="str">
        <f t="shared" ca="1" si="5"/>
        <v/>
      </c>
      <c r="Q14" s="50" t="str">
        <f t="shared" ca="1" si="5"/>
        <v/>
      </c>
      <c r="R14" s="52" t="str">
        <f t="shared" ca="1" si="5"/>
        <v/>
      </c>
    </row>
    <row r="15" spans="2:18" ht="18.75" customHeight="1" x14ac:dyDescent="0.15">
      <c r="B15" s="145" t="s">
        <v>3</v>
      </c>
      <c r="C15" s="27">
        <v>1</v>
      </c>
      <c r="D15" s="23"/>
      <c r="E15" s="24"/>
      <c r="F15" s="25"/>
      <c r="G15" s="6"/>
      <c r="H15" s="26"/>
      <c r="I15" s="6"/>
      <c r="J15" s="26"/>
      <c r="K15" s="6"/>
      <c r="L15" s="26"/>
      <c r="M15" s="6"/>
      <c r="N15" s="26"/>
      <c r="O15" s="6"/>
      <c r="P15" s="26"/>
      <c r="Q15" s="6"/>
      <c r="R15" s="6"/>
    </row>
    <row r="16" spans="2:18" ht="18.75" customHeight="1" x14ac:dyDescent="0.15">
      <c r="B16" s="146"/>
      <c r="C16" s="7">
        <v>2</v>
      </c>
      <c r="D16" s="8"/>
      <c r="E16" s="9"/>
      <c r="F16" s="10"/>
      <c r="G16" s="11"/>
      <c r="H16" s="12"/>
      <c r="I16" s="11"/>
      <c r="J16" s="12"/>
      <c r="K16" s="11"/>
      <c r="L16" s="12"/>
      <c r="M16" s="11"/>
      <c r="N16" s="12"/>
      <c r="O16" s="11"/>
      <c r="P16" s="12"/>
      <c r="Q16" s="11"/>
      <c r="R16" s="11"/>
    </row>
    <row r="17" spans="2:18" ht="18.75" customHeight="1" x14ac:dyDescent="0.15">
      <c r="B17" s="146"/>
      <c r="C17" s="7">
        <v>3</v>
      </c>
      <c r="D17" s="8"/>
      <c r="E17" s="9"/>
      <c r="F17" s="10"/>
      <c r="G17" s="11"/>
      <c r="H17" s="12"/>
      <c r="I17" s="11"/>
      <c r="J17" s="12"/>
      <c r="K17" s="11"/>
      <c r="L17" s="12"/>
      <c r="M17" s="11"/>
      <c r="N17" s="12"/>
      <c r="O17" s="11"/>
      <c r="P17" s="12"/>
      <c r="Q17" s="11"/>
      <c r="R17" s="11"/>
    </row>
    <row r="18" spans="2:18" ht="18.75" customHeight="1" x14ac:dyDescent="0.15">
      <c r="B18" s="146"/>
      <c r="C18" s="7">
        <v>4</v>
      </c>
      <c r="D18" s="8"/>
      <c r="E18" s="9"/>
      <c r="F18" s="10"/>
      <c r="G18" s="11"/>
      <c r="H18" s="12"/>
      <c r="I18" s="11"/>
      <c r="J18" s="12"/>
      <c r="K18" s="11"/>
      <c r="L18" s="12"/>
      <c r="M18" s="11"/>
      <c r="N18" s="12"/>
      <c r="O18" s="11"/>
      <c r="P18" s="12"/>
      <c r="Q18" s="11"/>
      <c r="R18" s="11"/>
    </row>
    <row r="19" spans="2:18" ht="18.75" customHeight="1" x14ac:dyDescent="0.15">
      <c r="B19" s="146"/>
      <c r="C19" s="7">
        <v>5</v>
      </c>
      <c r="D19" s="8"/>
      <c r="E19" s="9"/>
      <c r="F19" s="10"/>
      <c r="G19" s="11"/>
      <c r="H19" s="12"/>
      <c r="I19" s="11"/>
      <c r="J19" s="12"/>
      <c r="K19" s="11"/>
      <c r="L19" s="12"/>
      <c r="M19" s="11"/>
      <c r="N19" s="12"/>
      <c r="O19" s="11"/>
      <c r="P19" s="12"/>
      <c r="Q19" s="11"/>
      <c r="R19" s="11"/>
    </row>
    <row r="20" spans="2:18" ht="18.75" customHeight="1" x14ac:dyDescent="0.15">
      <c r="B20" s="146"/>
      <c r="C20" s="7">
        <v>6</v>
      </c>
      <c r="D20" s="8"/>
      <c r="E20" s="9"/>
      <c r="F20" s="10"/>
      <c r="G20" s="11"/>
      <c r="H20" s="12"/>
      <c r="I20" s="11"/>
      <c r="J20" s="12"/>
      <c r="K20" s="11"/>
      <c r="L20" s="12"/>
      <c r="M20" s="11"/>
      <c r="N20" s="12"/>
      <c r="O20" s="11"/>
      <c r="P20" s="12"/>
      <c r="Q20" s="11"/>
      <c r="R20" s="11"/>
    </row>
    <row r="21" spans="2:18" ht="18.75" customHeight="1" x14ac:dyDescent="0.15">
      <c r="B21" s="146"/>
      <c r="C21" s="7">
        <v>7</v>
      </c>
      <c r="D21" s="8"/>
      <c r="E21" s="9"/>
      <c r="F21" s="10"/>
      <c r="G21" s="11"/>
      <c r="H21" s="12"/>
      <c r="I21" s="11"/>
      <c r="J21" s="12"/>
      <c r="K21" s="11"/>
      <c r="L21" s="12"/>
      <c r="M21" s="11"/>
      <c r="N21" s="12"/>
      <c r="O21" s="11"/>
      <c r="P21" s="12"/>
      <c r="Q21" s="11"/>
      <c r="R21" s="11"/>
    </row>
    <row r="22" spans="2:18" ht="18.75" customHeight="1" x14ac:dyDescent="0.15">
      <c r="B22" s="146"/>
      <c r="C22" s="7">
        <v>8</v>
      </c>
      <c r="D22" s="8"/>
      <c r="E22" s="9"/>
      <c r="F22" s="10"/>
      <c r="G22" s="11"/>
      <c r="H22" s="12"/>
      <c r="I22" s="11"/>
      <c r="J22" s="12"/>
      <c r="K22" s="11"/>
      <c r="L22" s="12"/>
      <c r="M22" s="11"/>
      <c r="N22" s="12"/>
      <c r="O22" s="11"/>
      <c r="P22" s="12"/>
      <c r="Q22" s="11"/>
      <c r="R22" s="11"/>
    </row>
    <row r="23" spans="2:18" ht="18.75" customHeight="1" x14ac:dyDescent="0.15">
      <c r="B23" s="146"/>
      <c r="C23" s="7">
        <v>9</v>
      </c>
      <c r="D23" s="8"/>
      <c r="E23" s="9"/>
      <c r="F23" s="10"/>
      <c r="G23" s="11"/>
      <c r="H23" s="12"/>
      <c r="I23" s="11"/>
      <c r="J23" s="12"/>
      <c r="K23" s="11"/>
      <c r="L23" s="12"/>
      <c r="M23" s="11"/>
      <c r="N23" s="12"/>
      <c r="O23" s="11"/>
      <c r="P23" s="12"/>
      <c r="Q23" s="11"/>
      <c r="R23" s="11"/>
    </row>
    <row r="24" spans="2:18" ht="18.75" customHeight="1" x14ac:dyDescent="0.15">
      <c r="B24" s="146"/>
      <c r="C24" s="7">
        <v>10</v>
      </c>
      <c r="D24" s="8"/>
      <c r="E24" s="9"/>
      <c r="F24" s="10"/>
      <c r="G24" s="11"/>
      <c r="H24" s="12"/>
      <c r="I24" s="11"/>
      <c r="J24" s="12"/>
      <c r="K24" s="11"/>
      <c r="L24" s="12"/>
      <c r="M24" s="11"/>
      <c r="N24" s="12"/>
      <c r="O24" s="11"/>
      <c r="P24" s="12"/>
      <c r="Q24" s="11"/>
      <c r="R24" s="11"/>
    </row>
    <row r="25" spans="2:18" ht="18.75" customHeight="1" x14ac:dyDescent="0.15">
      <c r="B25" s="146"/>
      <c r="C25" s="7">
        <v>11</v>
      </c>
      <c r="D25" s="8"/>
      <c r="E25" s="9"/>
      <c r="F25" s="10"/>
      <c r="G25" s="11"/>
      <c r="H25" s="12"/>
      <c r="I25" s="11"/>
      <c r="J25" s="12"/>
      <c r="K25" s="11"/>
      <c r="L25" s="12"/>
      <c r="M25" s="11"/>
      <c r="N25" s="12"/>
      <c r="O25" s="11"/>
      <c r="P25" s="12"/>
      <c r="Q25" s="11"/>
      <c r="R25" s="11"/>
    </row>
    <row r="26" spans="2:18" ht="18.75" customHeight="1" x14ac:dyDescent="0.15">
      <c r="B26" s="146"/>
      <c r="C26" s="7">
        <v>12</v>
      </c>
      <c r="D26" s="8"/>
      <c r="E26" s="9"/>
      <c r="F26" s="10"/>
      <c r="G26" s="11"/>
      <c r="H26" s="12"/>
      <c r="I26" s="11"/>
      <c r="J26" s="12"/>
      <c r="K26" s="11"/>
      <c r="L26" s="12"/>
      <c r="M26" s="11"/>
      <c r="N26" s="12"/>
      <c r="O26" s="11"/>
      <c r="P26" s="12"/>
      <c r="Q26" s="11"/>
      <c r="R26" s="11"/>
    </row>
    <row r="27" spans="2:18" ht="18.75" customHeight="1" x14ac:dyDescent="0.15">
      <c r="B27" s="146"/>
      <c r="C27" s="7">
        <v>13</v>
      </c>
      <c r="D27" s="8"/>
      <c r="E27" s="9"/>
      <c r="F27" s="10"/>
      <c r="G27" s="11"/>
      <c r="H27" s="12"/>
      <c r="I27" s="11"/>
      <c r="J27" s="12"/>
      <c r="K27" s="11"/>
      <c r="L27" s="12"/>
      <c r="M27" s="11"/>
      <c r="N27" s="12"/>
      <c r="O27" s="11"/>
      <c r="P27" s="12"/>
      <c r="Q27" s="11"/>
      <c r="R27" s="11"/>
    </row>
    <row r="28" spans="2:18" ht="18.75" customHeight="1" x14ac:dyDescent="0.15">
      <c r="B28" s="146"/>
      <c r="C28" s="7">
        <v>14</v>
      </c>
      <c r="D28" s="8"/>
      <c r="E28" s="9"/>
      <c r="F28" s="10"/>
      <c r="G28" s="11"/>
      <c r="H28" s="12"/>
      <c r="I28" s="11"/>
      <c r="J28" s="12"/>
      <c r="K28" s="11"/>
      <c r="L28" s="12"/>
      <c r="M28" s="11"/>
      <c r="N28" s="12"/>
      <c r="O28" s="11"/>
      <c r="P28" s="12"/>
      <c r="Q28" s="11"/>
      <c r="R28" s="11"/>
    </row>
    <row r="29" spans="2:18" ht="18.75" customHeight="1" x14ac:dyDescent="0.15">
      <c r="B29" s="146"/>
      <c r="C29" s="7">
        <v>15</v>
      </c>
      <c r="D29" s="8"/>
      <c r="E29" s="9"/>
      <c r="F29" s="10"/>
      <c r="G29" s="11"/>
      <c r="H29" s="12"/>
      <c r="I29" s="11"/>
      <c r="J29" s="12"/>
      <c r="K29" s="11"/>
      <c r="L29" s="12"/>
      <c r="M29" s="11"/>
      <c r="N29" s="12"/>
      <c r="O29" s="11"/>
      <c r="P29" s="12"/>
      <c r="Q29" s="11"/>
      <c r="R29" s="11"/>
    </row>
    <row r="30" spans="2:18" ht="18.75" customHeight="1" x14ac:dyDescent="0.15">
      <c r="B30" s="146"/>
      <c r="C30" s="7">
        <v>16</v>
      </c>
      <c r="D30" s="8"/>
      <c r="E30" s="9"/>
      <c r="F30" s="10"/>
      <c r="G30" s="11"/>
      <c r="H30" s="12"/>
      <c r="I30" s="11"/>
      <c r="J30" s="12"/>
      <c r="K30" s="11"/>
      <c r="L30" s="12"/>
      <c r="M30" s="11"/>
      <c r="N30" s="12"/>
      <c r="O30" s="11"/>
      <c r="P30" s="12"/>
      <c r="Q30" s="11"/>
      <c r="R30" s="11"/>
    </row>
    <row r="31" spans="2:18" ht="18.75" customHeight="1" x14ac:dyDescent="0.15">
      <c r="B31" s="146"/>
      <c r="C31" s="7">
        <v>17</v>
      </c>
      <c r="D31" s="8"/>
      <c r="E31" s="9"/>
      <c r="F31" s="10"/>
      <c r="G31" s="11"/>
      <c r="H31" s="12"/>
      <c r="I31" s="11"/>
      <c r="J31" s="12"/>
      <c r="K31" s="11"/>
      <c r="L31" s="12"/>
      <c r="M31" s="11"/>
      <c r="N31" s="12"/>
      <c r="O31" s="11"/>
      <c r="P31" s="12"/>
      <c r="Q31" s="11"/>
      <c r="R31" s="11"/>
    </row>
    <row r="32" spans="2:18" ht="18.75" customHeight="1" x14ac:dyDescent="0.15">
      <c r="B32" s="146"/>
      <c r="C32" s="7">
        <v>18</v>
      </c>
      <c r="D32" s="8"/>
      <c r="E32" s="9"/>
      <c r="F32" s="10"/>
      <c r="G32" s="11"/>
      <c r="H32" s="12"/>
      <c r="I32" s="11"/>
      <c r="J32" s="12"/>
      <c r="K32" s="11"/>
      <c r="L32" s="12"/>
      <c r="M32" s="11"/>
      <c r="N32" s="12"/>
      <c r="O32" s="11"/>
      <c r="P32" s="12"/>
      <c r="Q32" s="11"/>
      <c r="R32" s="11"/>
    </row>
    <row r="33" spans="2:18" ht="18.75" customHeight="1" x14ac:dyDescent="0.15">
      <c r="B33" s="146"/>
      <c r="C33" s="7">
        <v>19</v>
      </c>
      <c r="D33" s="8"/>
      <c r="E33" s="9"/>
      <c r="F33" s="10"/>
      <c r="G33" s="11"/>
      <c r="H33" s="12"/>
      <c r="I33" s="11"/>
      <c r="J33" s="12"/>
      <c r="K33" s="11"/>
      <c r="L33" s="12"/>
      <c r="M33" s="11"/>
      <c r="N33" s="12"/>
      <c r="O33" s="11"/>
      <c r="P33" s="12"/>
      <c r="Q33" s="11"/>
      <c r="R33" s="11"/>
    </row>
    <row r="34" spans="2:18" ht="18.75" customHeight="1" thickBot="1" x14ac:dyDescent="0.2">
      <c r="B34" s="147"/>
      <c r="C34" s="28">
        <v>20</v>
      </c>
      <c r="D34" s="13"/>
      <c r="E34" s="14"/>
      <c r="F34" s="15"/>
      <c r="G34" s="16"/>
      <c r="H34" s="17"/>
      <c r="I34" s="16"/>
      <c r="J34" s="17"/>
      <c r="K34" s="16"/>
      <c r="L34" s="17"/>
      <c r="M34" s="16"/>
      <c r="N34" s="17"/>
      <c r="O34" s="16"/>
      <c r="P34" s="17"/>
      <c r="Q34" s="16"/>
      <c r="R34" s="16"/>
    </row>
  </sheetData>
  <sheetProtection algorithmName="SHA-512" hashValue="gDYkY0vb2BXWj5+75uDLXkz4Rc20j+jBFVUHT07POhTuA6xe++CNJJZZn5VxOW+Nxugbgcki3/cN1h7Noha5RA==" saltValue="Ycz1Q4EBFq6glNW1AFWaVQ==" spinCount="100000" sheet="1" objects="1" scenarios="1"/>
  <mergeCells count="10">
    <mergeCell ref="B11:C11"/>
    <mergeCell ref="B12:C12"/>
    <mergeCell ref="B13:C13"/>
    <mergeCell ref="B15:B34"/>
    <mergeCell ref="C3:D3"/>
    <mergeCell ref="C4:D4"/>
    <mergeCell ref="C5:D5"/>
    <mergeCell ref="B8:C8"/>
    <mergeCell ref="B9:C9"/>
    <mergeCell ref="B10:C10"/>
  </mergeCells>
  <phoneticPr fontId="7"/>
  <conditionalFormatting sqref="D8:D34">
    <cfRule type="expression" dxfId="30" priority="8">
      <formula>IF($F$4="なし",TRUE,FALSE)</formula>
    </cfRule>
  </conditionalFormatting>
  <conditionalFormatting sqref="D15:D34">
    <cfRule type="expression" dxfId="29" priority="9">
      <formula>IF($D$11="",TRUE,FALSE)</formula>
    </cfRule>
  </conditionalFormatting>
  <conditionalFormatting sqref="D8:R34">
    <cfRule type="expression" dxfId="28" priority="4">
      <formula>IF(TODAY()&gt;D$9,TRUE,FALSE)</formula>
    </cfRule>
  </conditionalFormatting>
  <conditionalFormatting sqref="D9:R9">
    <cfRule type="expression" dxfId="27" priority="5">
      <formula>IF(DATEDIF(TODAY(),D$9,"D")&lt;60,TRUE,FALSE)</formula>
    </cfRule>
  </conditionalFormatting>
  <conditionalFormatting sqref="D15:R34">
    <cfRule type="expression" dxfId="26" priority="10">
      <formula>IF(D$11&gt;$C15-1,TRUE,FALSE)</formula>
    </cfRule>
  </conditionalFormatting>
  <conditionalFormatting sqref="G3:H3">
    <cfRule type="expression" dxfId="25" priority="6">
      <formula>IF($F$3="入社日",TRUE,FALSE)</formula>
    </cfRule>
  </conditionalFormatting>
  <conditionalFormatting sqref="G5:H5">
    <cfRule type="expression" dxfId="24" priority="7">
      <formula>IF($F$5="比例付与",TRUE,FALSE)</formula>
    </cfRule>
  </conditionalFormatting>
  <conditionalFormatting sqref="G4:J4">
    <cfRule type="expression" dxfId="23" priority="3">
      <formula>IF($F$4="なし",TRUE,FALSE)</formula>
    </cfRule>
  </conditionalFormatting>
  <conditionalFormatting sqref="I3:J3">
    <cfRule type="expression" dxfId="22" priority="1">
      <formula>IF($I$3="←基準月と同月にしてください！",TRUE,FALSE)</formula>
    </cfRule>
  </conditionalFormatting>
  <dataValidations count="5">
    <dataValidation type="list" allowBlank="1" showInputMessage="1" showErrorMessage="1" sqref="H5" xr:uid="{0E264736-B914-4032-8F11-55AD174A7976}">
      <formula1>"1,2,3,4,5,6,7,8,9,10,11,12"</formula1>
    </dataValidation>
    <dataValidation type="list" allowBlank="1" showInputMessage="1" showErrorMessage="1" sqref="F4" xr:uid="{1B14CF85-610A-44E6-A4DD-FBD743894658}">
      <formula1>"なし,あり"</formula1>
    </dataValidation>
    <dataValidation type="list" allowBlank="1" showInputMessage="1" showErrorMessage="1" sqref="F3" xr:uid="{FC10D9ED-5F44-4591-9FD8-98C401004B7C}">
      <formula1>"入社日,指定あり"</formula1>
    </dataValidation>
    <dataValidation type="list" allowBlank="1" showInputMessage="1" showErrorMessage="1" sqref="F5" xr:uid="{CC6E2545-3C60-452D-9D33-7BB566F04CB7}">
      <formula1>"基準月付与,比例付与"</formula1>
    </dataValidation>
    <dataValidation type="list" allowBlank="1" showInputMessage="1" showErrorMessage="1" sqref="C5" xr:uid="{3C7ACE4E-8E18-4313-BC4A-8006ACB6F882}">
      <formula1>"フルタイム,週４日,週３日,週２日,週１日"</formula1>
    </dataValidation>
  </dataValidations>
  <pageMargins left="0" right="0" top="0" bottom="0" header="0" footer="0"/>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2113-33CC-4BB8-9BB9-DCC5E4244823}">
  <dimension ref="A1:AA70"/>
  <sheetViews>
    <sheetView zoomScaleNormal="100" workbookViewId="0">
      <selection activeCell="AC28" sqref="AC28"/>
    </sheetView>
  </sheetViews>
  <sheetFormatPr defaultRowHeight="13.5" x14ac:dyDescent="0.15"/>
  <cols>
    <col min="1" max="1" width="4.75" style="122" bestFit="1" customWidth="1"/>
    <col min="11" max="11" width="15.875" customWidth="1"/>
    <col min="12" max="12" width="4.25" customWidth="1"/>
    <col min="25" max="27" width="9" hidden="1" customWidth="1"/>
  </cols>
  <sheetData>
    <row r="1" spans="1:27" s="129" customFormat="1" ht="21" x14ac:dyDescent="0.15">
      <c r="A1" s="128" t="s">
        <v>72</v>
      </c>
      <c r="L1" s="130" t="s">
        <v>52</v>
      </c>
    </row>
    <row r="2" spans="1:27" ht="13.5" customHeight="1" x14ac:dyDescent="0.15">
      <c r="F2" s="133"/>
      <c r="G2" s="132"/>
      <c r="H2" s="132"/>
      <c r="I2" s="132"/>
      <c r="J2" s="132"/>
      <c r="Y2" t="s">
        <v>85</v>
      </c>
    </row>
    <row r="3" spans="1:27" x14ac:dyDescent="0.15">
      <c r="A3" s="122" t="s">
        <v>39</v>
      </c>
      <c r="B3" t="s">
        <v>44</v>
      </c>
      <c r="F3" s="132"/>
      <c r="G3" s="132"/>
      <c r="H3" s="132"/>
      <c r="I3" s="132"/>
      <c r="J3" s="132"/>
      <c r="L3" t="s">
        <v>53</v>
      </c>
      <c r="Y3">
        <v>23.03</v>
      </c>
      <c r="Z3" t="s">
        <v>86</v>
      </c>
      <c r="AA3" t="s">
        <v>87</v>
      </c>
    </row>
    <row r="4" spans="1:27" x14ac:dyDescent="0.15">
      <c r="F4" s="132"/>
      <c r="G4" s="132"/>
      <c r="H4" s="132"/>
      <c r="I4" s="132"/>
      <c r="J4" s="132"/>
      <c r="Y4">
        <v>23.06</v>
      </c>
      <c r="Z4" t="s">
        <v>88</v>
      </c>
      <c r="AA4" t="s">
        <v>89</v>
      </c>
    </row>
    <row r="5" spans="1:27" x14ac:dyDescent="0.15">
      <c r="A5" s="127" t="s">
        <v>51</v>
      </c>
      <c r="B5" s="63" t="s">
        <v>8</v>
      </c>
      <c r="C5" s="165" t="s">
        <v>38</v>
      </c>
      <c r="D5" s="166"/>
      <c r="F5" s="132"/>
      <c r="G5" s="132"/>
      <c r="H5" s="132"/>
      <c r="I5" s="132"/>
      <c r="J5" s="132"/>
      <c r="AA5" t="s">
        <v>90</v>
      </c>
    </row>
    <row r="6" spans="1:27" x14ac:dyDescent="0.15">
      <c r="B6" s="63" t="s">
        <v>0</v>
      </c>
      <c r="C6" s="162">
        <v>41486</v>
      </c>
      <c r="D6" s="163"/>
      <c r="F6" s="132"/>
      <c r="G6" s="132"/>
      <c r="H6" s="132"/>
      <c r="I6" s="132"/>
      <c r="J6" s="132"/>
      <c r="M6" t="s">
        <v>54</v>
      </c>
    </row>
    <row r="7" spans="1:27" x14ac:dyDescent="0.15">
      <c r="B7" s="63" t="s">
        <v>15</v>
      </c>
      <c r="C7" s="165" t="s">
        <v>16</v>
      </c>
      <c r="D7" s="166"/>
      <c r="F7" s="132"/>
      <c r="G7" s="132"/>
      <c r="H7" s="132"/>
      <c r="I7" s="132"/>
      <c r="J7" s="132"/>
      <c r="M7" t="s">
        <v>55</v>
      </c>
    </row>
    <row r="8" spans="1:27" x14ac:dyDescent="0.15">
      <c r="F8" s="132"/>
      <c r="G8" s="132"/>
      <c r="H8" s="132"/>
      <c r="I8" s="132"/>
      <c r="J8" s="132"/>
      <c r="L8" s="125"/>
      <c r="M8" s="125"/>
      <c r="N8" s="125"/>
      <c r="O8" s="125"/>
      <c r="P8" s="125"/>
      <c r="Q8" s="125"/>
      <c r="R8" s="125"/>
      <c r="S8" s="125"/>
      <c r="T8" s="125"/>
      <c r="U8" s="125"/>
      <c r="V8" s="125"/>
    </row>
    <row r="9" spans="1:27" x14ac:dyDescent="0.15">
      <c r="B9" s="134" t="s">
        <v>82</v>
      </c>
      <c r="F9" s="132"/>
      <c r="G9" s="132"/>
      <c r="H9" s="132"/>
      <c r="I9" s="132"/>
      <c r="J9" s="132"/>
    </row>
    <row r="10" spans="1:27" x14ac:dyDescent="0.15">
      <c r="B10" t="s">
        <v>83</v>
      </c>
      <c r="F10" s="132"/>
      <c r="G10" s="132"/>
      <c r="H10" s="132"/>
      <c r="I10" s="132"/>
      <c r="J10" s="132"/>
      <c r="L10" t="s">
        <v>56</v>
      </c>
    </row>
    <row r="11" spans="1:27" x14ac:dyDescent="0.15">
      <c r="F11" s="132"/>
      <c r="G11" s="132"/>
      <c r="H11" s="132"/>
      <c r="I11" s="132"/>
      <c r="J11" s="132"/>
    </row>
    <row r="12" spans="1:27" x14ac:dyDescent="0.15">
      <c r="B12" t="s">
        <v>84</v>
      </c>
      <c r="F12" s="132"/>
      <c r="G12" s="132"/>
      <c r="H12" s="132"/>
      <c r="I12" s="132"/>
      <c r="J12" s="132"/>
    </row>
    <row r="13" spans="1:27" x14ac:dyDescent="0.15">
      <c r="A13" s="124"/>
      <c r="B13" s="125"/>
      <c r="C13" s="125"/>
      <c r="D13" s="125"/>
      <c r="E13" s="125"/>
      <c r="F13" s="125"/>
      <c r="G13" s="125"/>
      <c r="H13" s="125"/>
      <c r="I13" s="125"/>
      <c r="J13" s="125"/>
    </row>
    <row r="15" spans="1:27" x14ac:dyDescent="0.15">
      <c r="A15" s="122" t="s">
        <v>40</v>
      </c>
      <c r="B15" t="s">
        <v>45</v>
      </c>
      <c r="M15" t="s">
        <v>77</v>
      </c>
    </row>
    <row r="16" spans="1:27" x14ac:dyDescent="0.15">
      <c r="M16" t="s">
        <v>58</v>
      </c>
    </row>
    <row r="17" spans="1:22" x14ac:dyDescent="0.15">
      <c r="A17" s="127" t="s">
        <v>51</v>
      </c>
      <c r="B17" s="63" t="s">
        <v>24</v>
      </c>
      <c r="C17" s="164" t="s">
        <v>79</v>
      </c>
      <c r="D17" s="164"/>
      <c r="E17" s="123" t="s">
        <v>27</v>
      </c>
      <c r="F17" s="156"/>
      <c r="G17" s="157"/>
      <c r="M17" t="s">
        <v>78</v>
      </c>
    </row>
    <row r="18" spans="1:22" x14ac:dyDescent="0.15">
      <c r="L18" s="125"/>
      <c r="M18" s="125"/>
      <c r="N18" s="125"/>
      <c r="O18" s="125"/>
      <c r="P18" s="125"/>
      <c r="Q18" s="125"/>
      <c r="R18" s="125"/>
      <c r="S18" s="125"/>
      <c r="T18" s="125"/>
      <c r="U18" s="125"/>
      <c r="V18" s="125"/>
    </row>
    <row r="19" spans="1:22" x14ac:dyDescent="0.15">
      <c r="B19" t="s">
        <v>76</v>
      </c>
    </row>
    <row r="20" spans="1:22" x14ac:dyDescent="0.15">
      <c r="A20" s="127" t="s">
        <v>51</v>
      </c>
      <c r="B20" s="63" t="s">
        <v>24</v>
      </c>
      <c r="C20" s="164" t="s">
        <v>75</v>
      </c>
      <c r="D20" s="164"/>
      <c r="E20" s="63" t="s">
        <v>27</v>
      </c>
      <c r="F20" s="158">
        <v>4</v>
      </c>
      <c r="G20" s="159"/>
    </row>
    <row r="21" spans="1:22" x14ac:dyDescent="0.15">
      <c r="A21" s="124"/>
      <c r="B21" s="125"/>
      <c r="C21" s="125"/>
      <c r="D21" s="125"/>
      <c r="E21" s="125"/>
      <c r="F21" s="125"/>
      <c r="G21" s="125"/>
      <c r="H21" s="125"/>
      <c r="I21" s="125"/>
      <c r="J21" s="125"/>
      <c r="L21" t="s">
        <v>59</v>
      </c>
    </row>
    <row r="23" spans="1:22" x14ac:dyDescent="0.15">
      <c r="A23" s="122" t="s">
        <v>41</v>
      </c>
      <c r="B23" t="s">
        <v>43</v>
      </c>
    </row>
    <row r="24" spans="1:22" x14ac:dyDescent="0.15">
      <c r="B24" t="s">
        <v>46</v>
      </c>
    </row>
    <row r="26" spans="1:22" x14ac:dyDescent="0.15">
      <c r="A26" s="127" t="s">
        <v>51</v>
      </c>
      <c r="B26" s="63" t="s">
        <v>25</v>
      </c>
      <c r="C26" s="164" t="s">
        <v>42</v>
      </c>
      <c r="D26" s="164"/>
      <c r="E26" s="123" t="s">
        <v>26</v>
      </c>
      <c r="F26" s="160"/>
      <c r="G26" s="161"/>
    </row>
    <row r="28" spans="1:22" x14ac:dyDescent="0.15">
      <c r="B28" t="s">
        <v>47</v>
      </c>
      <c r="M28" t="s">
        <v>60</v>
      </c>
    </row>
    <row r="29" spans="1:22" x14ac:dyDescent="0.15">
      <c r="B29" t="s">
        <v>57</v>
      </c>
      <c r="M29" t="s">
        <v>61</v>
      </c>
    </row>
    <row r="30" spans="1:22" x14ac:dyDescent="0.15">
      <c r="L30" s="125"/>
      <c r="M30" s="125"/>
      <c r="N30" s="125"/>
      <c r="O30" s="125"/>
      <c r="P30" s="125"/>
      <c r="Q30" s="125"/>
      <c r="R30" s="125"/>
      <c r="S30" s="125"/>
      <c r="T30" s="125"/>
      <c r="U30" s="125"/>
      <c r="V30" s="125"/>
    </row>
    <row r="31" spans="1:22" x14ac:dyDescent="0.15">
      <c r="A31" s="127" t="s">
        <v>51</v>
      </c>
      <c r="B31" s="63" t="s">
        <v>25</v>
      </c>
      <c r="C31" s="164" t="s">
        <v>33</v>
      </c>
      <c r="D31" s="164"/>
      <c r="E31" s="63" t="s">
        <v>26</v>
      </c>
      <c r="F31" s="162">
        <v>43190</v>
      </c>
      <c r="G31" s="163"/>
    </row>
    <row r="32" spans="1:22" x14ac:dyDescent="0.15">
      <c r="A32" s="124"/>
      <c r="B32" s="125"/>
      <c r="C32" s="125"/>
      <c r="D32" s="125"/>
      <c r="E32" s="125"/>
      <c r="F32" s="125"/>
      <c r="G32" s="125"/>
      <c r="H32" s="125"/>
      <c r="I32" s="125"/>
      <c r="J32" s="125"/>
      <c r="L32" t="s">
        <v>62</v>
      </c>
    </row>
    <row r="34" spans="1:22" x14ac:dyDescent="0.15">
      <c r="A34" s="122" t="s">
        <v>48</v>
      </c>
      <c r="B34" t="s">
        <v>49</v>
      </c>
    </row>
    <row r="35" spans="1:22" x14ac:dyDescent="0.15">
      <c r="B35" t="s">
        <v>50</v>
      </c>
    </row>
    <row r="37" spans="1:22" x14ac:dyDescent="0.15">
      <c r="A37" s="127" t="s">
        <v>51</v>
      </c>
      <c r="B37" s="63" t="s">
        <v>28</v>
      </c>
      <c r="C37" s="164" t="s">
        <v>34</v>
      </c>
      <c r="D37" s="164"/>
      <c r="E37" s="126" t="s">
        <v>32</v>
      </c>
      <c r="F37" s="109">
        <v>43190</v>
      </c>
      <c r="G37" s="126" t="s">
        <v>29</v>
      </c>
      <c r="H37" s="66">
        <v>2</v>
      </c>
    </row>
    <row r="38" spans="1:22" x14ac:dyDescent="0.15">
      <c r="A38" s="124"/>
      <c r="B38" s="125"/>
      <c r="C38" s="125"/>
      <c r="D38" s="125"/>
      <c r="E38" s="125"/>
      <c r="F38" s="125"/>
      <c r="G38" s="125"/>
      <c r="H38" s="125"/>
      <c r="I38" s="125"/>
      <c r="J38" s="125"/>
    </row>
    <row r="40" spans="1:22" x14ac:dyDescent="0.15">
      <c r="A40" s="122" t="s">
        <v>65</v>
      </c>
      <c r="B40" t="s">
        <v>67</v>
      </c>
      <c r="M40" t="s">
        <v>63</v>
      </c>
    </row>
    <row r="41" spans="1:22" x14ac:dyDescent="0.15">
      <c r="B41" t="s">
        <v>68</v>
      </c>
      <c r="M41" t="s">
        <v>64</v>
      </c>
    </row>
    <row r="42" spans="1:22" x14ac:dyDescent="0.15">
      <c r="L42" s="125"/>
      <c r="M42" s="125"/>
      <c r="N42" s="125"/>
      <c r="O42" s="125"/>
      <c r="P42" s="125"/>
      <c r="Q42" s="125"/>
      <c r="R42" s="125"/>
      <c r="S42" s="125"/>
      <c r="T42" s="125"/>
      <c r="U42" s="125"/>
      <c r="V42" s="125"/>
    </row>
    <row r="44" spans="1:22" x14ac:dyDescent="0.15">
      <c r="L44" t="s">
        <v>73</v>
      </c>
      <c r="M44" t="s">
        <v>69</v>
      </c>
    </row>
    <row r="45" spans="1:22" x14ac:dyDescent="0.15">
      <c r="M45" t="s">
        <v>70</v>
      </c>
    </row>
    <row r="46" spans="1:22" x14ac:dyDescent="0.15">
      <c r="M46" t="s">
        <v>71</v>
      </c>
    </row>
    <row r="70" spans="1:1" x14ac:dyDescent="0.15">
      <c r="A70" s="62" t="s">
        <v>74</v>
      </c>
    </row>
  </sheetData>
  <sheetProtection algorithmName="SHA-512" hashValue="RqBFrvxVU19Gggd8bNhNQOf4KdIyEntToN/dp+VMxNZ/6RNl2krUnsLoMaPCD+R9qovuQvEX58iQF/62gbdcSQ==" saltValue="XhBtcNdZf+TffDJsRAk+iQ==" spinCount="100000" sheet="1" objects="1" scenarios="1"/>
  <mergeCells count="12">
    <mergeCell ref="C5:D5"/>
    <mergeCell ref="C6:D6"/>
    <mergeCell ref="C7:D7"/>
    <mergeCell ref="C17:D17"/>
    <mergeCell ref="C20:D20"/>
    <mergeCell ref="F17:G17"/>
    <mergeCell ref="F20:G20"/>
    <mergeCell ref="F26:G26"/>
    <mergeCell ref="F31:G31"/>
    <mergeCell ref="C37:D37"/>
    <mergeCell ref="C26:D26"/>
    <mergeCell ref="C31:D31"/>
  </mergeCells>
  <phoneticPr fontId="7"/>
  <conditionalFormatting sqref="E17:F17">
    <cfRule type="expression" dxfId="21" priority="6">
      <formula>IF($B$7="比例付与",TRUE,FALSE)</formula>
    </cfRule>
  </conditionalFormatting>
  <conditionalFormatting sqref="E20:F20">
    <cfRule type="expression" dxfId="20" priority="5">
      <formula>IF($B$7="比例付与",TRUE,FALSE)</formula>
    </cfRule>
  </conditionalFormatting>
  <conditionalFormatting sqref="E26:F26">
    <cfRule type="expression" dxfId="19" priority="4">
      <formula>IF($B$8="入社日",TRUE,FALSE)</formula>
    </cfRule>
  </conditionalFormatting>
  <conditionalFormatting sqref="E31:F31">
    <cfRule type="expression" dxfId="18" priority="3">
      <formula>IF($B$8="入社日",TRUE,FALSE)</formula>
    </cfRule>
  </conditionalFormatting>
  <conditionalFormatting sqref="E37:H37">
    <cfRule type="expression" dxfId="17" priority="1">
      <formula>IF(#REF!="なし",TRUE,FALSE)</formula>
    </cfRule>
    <cfRule type="expression" dxfId="16" priority="2">
      <formula>IF(#REF!="なし",TRUE,FALSE)</formula>
    </cfRule>
  </conditionalFormatting>
  <dataValidations count="5">
    <dataValidation type="list" allowBlank="1" showInputMessage="1" showErrorMessage="1" sqref="C7" xr:uid="{C48B2566-09F3-48EE-8666-1AF6CFBF386C}">
      <formula1>"フルタイム,週４日,週３日,週２日,週１日"</formula1>
    </dataValidation>
    <dataValidation type="list" allowBlank="1" showInputMessage="1" showErrorMessage="1" sqref="F17 F20" xr:uid="{A320FE21-E96E-4A56-83B6-F98DC6B1BCA9}">
      <formula1>"1,2,3,4,5,6,7,8,9,10,11,12"</formula1>
    </dataValidation>
    <dataValidation type="list" allowBlank="1" showInputMessage="1" showErrorMessage="1" sqref="C26 C31" xr:uid="{86C4B867-EC6F-4598-9A82-289AF1C4B79C}">
      <formula1>"入社日,指定あり"</formula1>
    </dataValidation>
    <dataValidation type="list" allowBlank="1" showInputMessage="1" showErrorMessage="1" sqref="C37" xr:uid="{61B60865-0249-49FD-A883-63792AD1B406}">
      <formula1>"なし,あり"</formula1>
    </dataValidation>
    <dataValidation type="list" allowBlank="1" showInputMessage="1" showErrorMessage="1" sqref="C20:D20 C17:D17" xr:uid="{95F82A64-8B99-40BC-8237-88F5D4751C37}">
      <formula1>"一斉付与,法定付与"</formula1>
    </dataValidation>
  </dataValidations>
  <pageMargins left="0" right="0" top="0" bottom="0"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22F1-B2EA-484F-B1F7-60ED1704D9AE}">
  <sheetPr>
    <pageSetUpPr fitToPage="1"/>
  </sheetPr>
  <dimension ref="A1:R46"/>
  <sheetViews>
    <sheetView showGridLines="0" tabSelected="1" zoomScale="115" zoomScaleNormal="115" zoomScaleSheetLayoutView="100" workbookViewId="0">
      <selection activeCell="D15" sqref="D15"/>
    </sheetView>
  </sheetViews>
  <sheetFormatPr defaultRowHeight="10.5" x14ac:dyDescent="0.15"/>
  <cols>
    <col min="1" max="1" width="14.25" style="62" customWidth="1"/>
    <col min="2" max="2" width="4" style="61" bestFit="1" customWidth="1"/>
    <col min="3" max="18" width="11.125" style="62" customWidth="1"/>
    <col min="19" max="16384" width="9" style="62"/>
  </cols>
  <sheetData>
    <row r="1" spans="1:18" ht="17.25" x14ac:dyDescent="0.15">
      <c r="A1" s="131" t="s">
        <v>81</v>
      </c>
    </row>
    <row r="2" spans="1:18" ht="21" customHeight="1" x14ac:dyDescent="0.15">
      <c r="A2" s="59" t="s">
        <v>18</v>
      </c>
    </row>
    <row r="3" spans="1:18" ht="20.25" thickBot="1" x14ac:dyDescent="0.2">
      <c r="I3" s="99" t="s">
        <v>35</v>
      </c>
      <c r="J3" s="119" t="s">
        <v>36</v>
      </c>
      <c r="K3" s="71"/>
    </row>
    <row r="4" spans="1:18" ht="12.75" customHeight="1" thickTop="1" x14ac:dyDescent="0.15">
      <c r="A4" s="63" t="s">
        <v>8</v>
      </c>
      <c r="B4" s="165"/>
      <c r="C4" s="166"/>
      <c r="I4" s="180" t="str">
        <f>IF(D14="","",IF(C41=1,C19,0)+IF(D41=1,D19,0)+IF(E41=1,E19,0)+IF(F41=1,F19,0)+IF(G41=1,G19,0)+IF(H41=1,H19,0)+IF(I41=1,I19,0)+IF(J41=1,J19,0)+IF(K41=1,K19,0)+IF(L41=1,L19,0)+IF(M41=1,M19,0)+IF(N41=1,N19,0)+IF(O41=1,O19,0)+IF(P41=1,P19,0)+IF(Q41=1,Q19,0))</f>
        <v/>
      </c>
      <c r="J4" s="180">
        <f ca="1">COUNTIFS($C$21:$Q$40,"&lt;"&amp;DATE(YEAR(K6),MONTH(K6),DAY(K6)),$C$21:$Q$40,"&gt;"&amp;DATE(YEAR(K4),MONTH(K4),DAY(K4)-1))</f>
        <v>0</v>
      </c>
      <c r="K4" s="135" t="str">
        <f ca="1">IF(D14="","",IF(DATE(YEAR(TODAY()),MONTH(D14),DAY(D14))&lt;=TODAY(),DATE(YEAR(TODAY()),MONTH(D14),DAY(D14)),DATE(YEAR(TODAY())-1,MONTH(D14),DAY(D14))))</f>
        <v/>
      </c>
    </row>
    <row r="5" spans="1:18" ht="12.75" customHeight="1" x14ac:dyDescent="0.15">
      <c r="A5" s="63" t="s">
        <v>0</v>
      </c>
      <c r="B5" s="162"/>
      <c r="C5" s="163"/>
      <c r="I5" s="181"/>
      <c r="J5" s="181"/>
      <c r="K5" s="136" t="s">
        <v>37</v>
      </c>
    </row>
    <row r="6" spans="1:18" ht="12.75" customHeight="1" thickBot="1" x14ac:dyDescent="0.2">
      <c r="A6" s="63" t="s">
        <v>15</v>
      </c>
      <c r="B6" s="165"/>
      <c r="C6" s="166"/>
      <c r="I6" s="182"/>
      <c r="J6" s="182"/>
      <c r="K6" s="137" t="str">
        <f ca="1">IF(K4="","",DATE(YEAR(K4)+1,MONTH(K4),DAY(K4)-1))</f>
        <v/>
      </c>
    </row>
    <row r="7" spans="1:18" customFormat="1" ht="6" customHeight="1" thickTop="1" x14ac:dyDescent="0.15"/>
    <row r="8" spans="1:18" ht="12.75" customHeight="1" x14ac:dyDescent="0.15">
      <c r="A8" s="63" t="s">
        <v>24</v>
      </c>
      <c r="B8" s="164"/>
      <c r="C8" s="164"/>
      <c r="D8" s="63" t="s">
        <v>27</v>
      </c>
      <c r="E8" s="64"/>
    </row>
    <row r="9" spans="1:18" ht="12.75" customHeight="1" x14ac:dyDescent="0.15">
      <c r="A9" s="63" t="s">
        <v>25</v>
      </c>
      <c r="B9" s="164"/>
      <c r="C9" s="164"/>
      <c r="D9" s="63" t="s">
        <v>26</v>
      </c>
      <c r="E9" s="65"/>
      <c r="F9" s="60" t="str">
        <f>IF(E9="","",IF(E9&lt;B5,"←入社日よりも以前の日付です",IF(AND(B8="法定付与",B9="指定あり",MONTH(E9)&lt;&gt;MONTH(EDATE(B5, 6))),"←入社月＋6ヵ月で設定してください",IF(AND(B9="指定あり",NOT(E9="")),IF(B8="一斉付与",IF(MONTH(E9)=E8,"","←基準月と同月にしてください！"),""),""))))</f>
        <v/>
      </c>
      <c r="G9" s="121"/>
    </row>
    <row r="10" spans="1:18" ht="12.75" customHeight="1" x14ac:dyDescent="0.15">
      <c r="A10" s="63" t="s">
        <v>28</v>
      </c>
      <c r="B10" s="164"/>
      <c r="C10" s="164"/>
      <c r="D10" s="63" t="s">
        <v>32</v>
      </c>
      <c r="E10" s="65"/>
      <c r="F10" s="63" t="s">
        <v>29</v>
      </c>
      <c r="G10" s="66"/>
      <c r="H10" s="60" t="str">
        <f>IF(B10="なし","",IF(E10="","",IF(E10&lt;B5,"←入社日よりも以前の日付です","")))</f>
        <v/>
      </c>
      <c r="I10" s="120"/>
    </row>
    <row r="11" spans="1:18" ht="6" customHeight="1" x14ac:dyDescent="0.15">
      <c r="A11" s="67"/>
      <c r="B11" s="67"/>
      <c r="C11" s="68" t="str">
        <f ca="1">IF(AND(TODAY()&gt;C14,TODAY()&lt;C15),1,"")</f>
        <v/>
      </c>
      <c r="D11" s="67"/>
      <c r="E11" s="67"/>
      <c r="F11" s="67"/>
      <c r="G11" s="67"/>
    </row>
    <row r="12" spans="1:18" ht="12.75" customHeight="1" thickBot="1" x14ac:dyDescent="0.2">
      <c r="A12" s="67"/>
      <c r="B12" s="67"/>
      <c r="D12" s="67"/>
      <c r="E12" s="67"/>
      <c r="F12" s="67"/>
      <c r="G12" s="67"/>
    </row>
    <row r="13" spans="1:18" ht="12.75" customHeight="1" thickBot="1" x14ac:dyDescent="0.2">
      <c r="A13" s="60"/>
      <c r="B13" s="60"/>
      <c r="C13" s="100" t="s">
        <v>28</v>
      </c>
    </row>
    <row r="14" spans="1:18" ht="12.75" customHeight="1" x14ac:dyDescent="0.15">
      <c r="A14" s="174" t="s">
        <v>1</v>
      </c>
      <c r="B14" s="175"/>
      <c r="C14" s="73" t="str">
        <f>IF(H10="",IF(B10="あり",IF(E10="","ERROR",E10),""),"ERROR")</f>
        <v/>
      </c>
      <c r="D14" s="72" t="str">
        <f>IF(B8="法定付与",IF(B9="入社日",EDATE(B5,6),IF(OR(E9="",NOT(F9="")),"",E9)),IF(B9="入社日",IF(MONTH(B5)=E8,DATE(YEAR(B5)+1,E8,1),IF(E8&lt;MONTH(B5),DATE(YEAR(B5)+1,E8,1),DATE(YEAR(B5),E8,1))),IF(OR(E9="",NOT(F9="")),"",E9)))</f>
        <v/>
      </c>
      <c r="E14" s="73" t="str">
        <f>IF(D14="","",DATE(YEAR(D14)+1,MONTH(D14),DAY(D14)))</f>
        <v/>
      </c>
      <c r="F14" s="73" t="str">
        <f t="shared" ref="F14:R14" si="0">IF(E14="","",DATE(YEAR(E14)+1,MONTH(E14),DAY(E14)))</f>
        <v/>
      </c>
      <c r="G14" s="73" t="str">
        <f t="shared" si="0"/>
        <v/>
      </c>
      <c r="H14" s="73" t="str">
        <f t="shared" si="0"/>
        <v/>
      </c>
      <c r="I14" s="73" t="str">
        <f t="shared" si="0"/>
        <v/>
      </c>
      <c r="J14" s="73" t="str">
        <f t="shared" si="0"/>
        <v/>
      </c>
      <c r="K14" s="73" t="str">
        <f t="shared" si="0"/>
        <v/>
      </c>
      <c r="L14" s="73" t="str">
        <f t="shared" si="0"/>
        <v/>
      </c>
      <c r="M14" s="73" t="str">
        <f t="shared" si="0"/>
        <v/>
      </c>
      <c r="N14" s="73" t="str">
        <f t="shared" si="0"/>
        <v/>
      </c>
      <c r="O14" s="73" t="str">
        <f t="shared" si="0"/>
        <v/>
      </c>
      <c r="P14" s="73" t="str">
        <f t="shared" si="0"/>
        <v/>
      </c>
      <c r="Q14" s="73" t="str">
        <f t="shared" si="0"/>
        <v/>
      </c>
      <c r="R14" s="73" t="str">
        <f t="shared" si="0"/>
        <v/>
      </c>
    </row>
    <row r="15" spans="1:18" ht="12.75" customHeight="1" x14ac:dyDescent="0.15">
      <c r="A15" s="176" t="s">
        <v>4</v>
      </c>
      <c r="B15" s="177"/>
      <c r="C15" s="74" t="str">
        <f>IF(OR(C14="",C14="ERROR"),"",DATE(YEAR($C$14)+2,MONTH($C$14),DAY($C$14)-1))</f>
        <v/>
      </c>
      <c r="D15" s="74" t="str">
        <f>IF(D14="","",DATE(YEAR(D14)+2,MONTH(D14),DAY(D14)-1))</f>
        <v/>
      </c>
      <c r="E15" s="74" t="str">
        <f>IF(E14="","",DATE(YEAR(E14)+2,MONTH(E14),DAY(E14)-1))</f>
        <v/>
      </c>
      <c r="F15" s="74" t="str">
        <f t="shared" ref="F15:R15" si="1">IF(F14="","",DATE(YEAR(F14)+2,MONTH(F14),DAY(F14)-1))</f>
        <v/>
      </c>
      <c r="G15" s="75" t="str">
        <f t="shared" si="1"/>
        <v/>
      </c>
      <c r="H15" s="74" t="str">
        <f t="shared" si="1"/>
        <v/>
      </c>
      <c r="I15" s="76" t="str">
        <f t="shared" si="1"/>
        <v/>
      </c>
      <c r="J15" s="74" t="str">
        <f t="shared" si="1"/>
        <v/>
      </c>
      <c r="K15" s="74" t="str">
        <f t="shared" si="1"/>
        <v/>
      </c>
      <c r="L15" s="74" t="str">
        <f t="shared" si="1"/>
        <v/>
      </c>
      <c r="M15" s="74" t="str">
        <f t="shared" si="1"/>
        <v/>
      </c>
      <c r="N15" s="74" t="str">
        <f t="shared" si="1"/>
        <v/>
      </c>
      <c r="O15" s="74" t="str">
        <f t="shared" si="1"/>
        <v/>
      </c>
      <c r="P15" s="74" t="str">
        <f t="shared" si="1"/>
        <v/>
      </c>
      <c r="Q15" s="74" t="str">
        <f t="shared" si="1"/>
        <v/>
      </c>
      <c r="R15" s="74" t="str">
        <f t="shared" si="1"/>
        <v/>
      </c>
    </row>
    <row r="16" spans="1:18" ht="12.75" customHeight="1" x14ac:dyDescent="0.15">
      <c r="A16" s="176" t="s">
        <v>80</v>
      </c>
      <c r="B16" s="177"/>
      <c r="C16" s="77" t="str">
        <f>IF(OR(C14="",C14="ERROR"),"",DATEDIF($B$5,C14,"Y")&amp;"年"&amp;DATEDIF($B$5,C14,"YM")&amp;"ヵ月")</f>
        <v/>
      </c>
      <c r="D16" s="77" t="str">
        <f>IF(D14="","",DATEDIF($B$5,D14,"Y")&amp;"年"&amp;DATEDIF($B$5,D14,"YM")&amp;"ヵ月")</f>
        <v/>
      </c>
      <c r="E16" s="77" t="str">
        <f>IF(E14="","",DATEDIF($B$5,E14,"Y")&amp;"年"&amp;DATEDIF($B$5,E14,"YM")&amp;"ヵ月")</f>
        <v/>
      </c>
      <c r="F16" s="77" t="str">
        <f t="shared" ref="F16:R16" si="2">IF(F14="","",DATEDIF($B$5,F14,"Y")&amp;"年"&amp;DATEDIF($B$5,F14,"YM")&amp;"ヵ月")</f>
        <v/>
      </c>
      <c r="G16" s="78" t="str">
        <f t="shared" si="2"/>
        <v/>
      </c>
      <c r="H16" s="77" t="str">
        <f t="shared" si="2"/>
        <v/>
      </c>
      <c r="I16" s="79" t="str">
        <f t="shared" si="2"/>
        <v/>
      </c>
      <c r="J16" s="77" t="str">
        <f t="shared" si="2"/>
        <v/>
      </c>
      <c r="K16" s="77" t="str">
        <f t="shared" si="2"/>
        <v/>
      </c>
      <c r="L16" s="77" t="str">
        <f t="shared" si="2"/>
        <v/>
      </c>
      <c r="M16" s="77" t="str">
        <f t="shared" si="2"/>
        <v/>
      </c>
      <c r="N16" s="77" t="str">
        <f t="shared" si="2"/>
        <v/>
      </c>
      <c r="O16" s="77" t="str">
        <f t="shared" si="2"/>
        <v/>
      </c>
      <c r="P16" s="77" t="str">
        <f t="shared" si="2"/>
        <v/>
      </c>
      <c r="Q16" s="77" t="str">
        <f t="shared" si="2"/>
        <v/>
      </c>
      <c r="R16" s="77" t="str">
        <f t="shared" si="2"/>
        <v/>
      </c>
    </row>
    <row r="17" spans="1:18" ht="12.75" customHeight="1" thickBot="1" x14ac:dyDescent="0.2">
      <c r="A17" s="178" t="s">
        <v>5</v>
      </c>
      <c r="B17" s="179"/>
      <c r="C17" s="80" t="str">
        <f>IF(AND(B10="あり",NOT(E10="")),G10,"")</f>
        <v/>
      </c>
      <c r="D17" s="80" t="str">
        <f>IF(D14="","",IF(DATEDIF($B$5,D14,"M")&lt;='表(有休)'!$B$2,VLOOKUP($B$6,'表(有休)'!$A$3:$H$7,2,FALSE),IF(AND(DATEDIF($B$5,D14,"M")&gt;'表(有休)'!$B$2,DATEDIF($B$5,D14,"M")&lt;='表(有休)'!$C$2),VLOOKUP($B$6,'表(有休)'!$A$3:$H$7,3,FALSE),IF(AND(DATEDIF($B$5,D14,"M")&gt;'表(有休)'!$C$2,DATEDIF($B$5,D14,"M")&lt;='表(有休)'!$D$2),VLOOKUP($B$6,'表(有休)'!$A$3:$H$7,4,FALSE),IF(AND(DATEDIF($B$5,D14,"M")&gt;'表(有休)'!$D$2,DATEDIF($B$5,D14,"M")&lt;='表(有休)'!$E$2),VLOOKUP($B$6,'表(有休)'!$A$3:$H$7,5,FALSE),IF(AND(DATEDIF($B$5,D14,"M")&gt;'表(有休)'!$E$2,DATEDIF($B$5,D14,"M")&lt;='表(有休)'!$F$2),VLOOKUP($B$6,'表(有休)'!$A$3:$H$7,6,FALSE),IF(AND(DATEDIF($B$5,D14,"M")&gt;'表(有休)'!$F$2,DATEDIF($B$5,D14,"M")&lt;='表(有休)'!$G$2),VLOOKUP($B$6,'表(有休)'!$A$3:$H$7,7,FALSE),IF(AND(DATEDIF($B$5,D14,"M")&gt;'表(有休)'!$G$2,DATEDIF($B$5,D14,"M")&lt;='表(有休)'!$H$2),VLOOKUP($B$6,'表(有休)'!$A$3:$H$7,8,FALSE),VLOOKUP($B$6,'表(有休)'!$A$3:$H$7,8,FALSE)))))))))</f>
        <v/>
      </c>
      <c r="E17" s="80" t="str">
        <f>IF(E14="","",IF(DATEDIF($B$5,E14,"M")&lt;='表(有休)'!$B$2,VLOOKUP($B$6,'表(有休)'!$A$3:$H$7,2,FALSE),IF(AND(DATEDIF($B$5,E14,"M")&gt;'表(有休)'!$B$2,DATEDIF($B$5,E14,"M")&lt;='表(有休)'!$C$2),VLOOKUP($B$6,'表(有休)'!$A$3:$H$7,3,FALSE),IF(AND(DATEDIF($B$5,E14,"M")&gt;'表(有休)'!$C$2,DATEDIF($B$5,E14,"M")&lt;='表(有休)'!$D$2),VLOOKUP($B$6,'表(有休)'!$A$3:$H$7,4,FALSE),IF(AND(DATEDIF($B$5,E14,"M")&gt;'表(有休)'!$D$2,DATEDIF($B$5,E14,"M")&lt;='表(有休)'!$E$2),VLOOKUP($B$6,'表(有休)'!$A$3:$H$7,5,FALSE),IF(AND(DATEDIF($B$5,E14,"M")&gt;'表(有休)'!$E$2,DATEDIF($B$5,E14,"M")&lt;='表(有休)'!$F$2),VLOOKUP($B$6,'表(有休)'!$A$3:$H$7,6,FALSE),IF(AND(DATEDIF($B$5,E14,"M")&gt;'表(有休)'!$F$2,DATEDIF($B$5,E14,"M")&lt;='表(有休)'!$G$2),VLOOKUP($B$6,'表(有休)'!$A$3:$H$7,7,FALSE),IF(AND(DATEDIF($B$5,E14,"M")&gt;'表(有休)'!$G$2,DATEDIF($B$5,E14,"M")&lt;='表(有休)'!$H$2),VLOOKUP($B$6,'表(有休)'!$A$3:$H$7,8,FALSE),VLOOKUP($B$6,'表(有休)'!$A$3:$H$7,8,FALSE)))))))))</f>
        <v/>
      </c>
      <c r="F17" s="80" t="str">
        <f>IF(F14="","",IF(DATEDIF($B$5,F14,"M")&lt;='表(有休)'!$B$2,VLOOKUP($B$6,'表(有休)'!$A$3:$H$7,2,FALSE),IF(AND(DATEDIF($B$5,F14,"M")&gt;'表(有休)'!$B$2,DATEDIF($B$5,F14,"M")&lt;='表(有休)'!$C$2),VLOOKUP($B$6,'表(有休)'!$A$3:$H$7,3,FALSE),IF(AND(DATEDIF($B$5,F14,"M")&gt;'表(有休)'!$C$2,DATEDIF($B$5,F14,"M")&lt;='表(有休)'!$D$2),VLOOKUP($B$6,'表(有休)'!$A$3:$H$7,4,FALSE),IF(AND(DATEDIF($B$5,F14,"M")&gt;'表(有休)'!$D$2,DATEDIF($B$5,F14,"M")&lt;='表(有休)'!$E$2),VLOOKUP($B$6,'表(有休)'!$A$3:$H$7,5,FALSE),IF(AND(DATEDIF($B$5,F14,"M")&gt;'表(有休)'!$E$2,DATEDIF($B$5,F14,"M")&lt;='表(有休)'!$F$2),VLOOKUP($B$6,'表(有休)'!$A$3:$H$7,6,FALSE),IF(AND(DATEDIF($B$5,F14,"M")&gt;'表(有休)'!$F$2,DATEDIF($B$5,F14,"M")&lt;='表(有休)'!$G$2),VLOOKUP($B$6,'表(有休)'!$A$3:$H$7,7,FALSE),IF(AND(DATEDIF($B$5,F14,"M")&gt;'表(有休)'!$G$2,DATEDIF($B$5,F14,"M")&lt;='表(有休)'!$H$2),VLOOKUP($B$6,'表(有休)'!$A$3:$H$7,8,FALSE),VLOOKUP($B$6,'表(有休)'!$A$3:$H$7,8,FALSE)))))))))</f>
        <v/>
      </c>
      <c r="G17" s="80" t="str">
        <f>IF(G14="","",IF(DATEDIF($B$5,G14,"M")&lt;='表(有休)'!$B$2,VLOOKUP($B$6,'表(有休)'!$A$3:$H$7,2,FALSE),IF(AND(DATEDIF($B$5,G14,"M")&gt;'表(有休)'!$B$2,DATEDIF($B$5,G14,"M")&lt;='表(有休)'!$C$2),VLOOKUP($B$6,'表(有休)'!$A$3:$H$7,3,FALSE),IF(AND(DATEDIF($B$5,G14,"M")&gt;'表(有休)'!$C$2,DATEDIF($B$5,G14,"M")&lt;='表(有休)'!$D$2),VLOOKUP($B$6,'表(有休)'!$A$3:$H$7,4,FALSE),IF(AND(DATEDIF($B$5,G14,"M")&gt;'表(有休)'!$D$2,DATEDIF($B$5,G14,"M")&lt;='表(有休)'!$E$2),VLOOKUP($B$6,'表(有休)'!$A$3:$H$7,5,FALSE),IF(AND(DATEDIF($B$5,G14,"M")&gt;'表(有休)'!$E$2,DATEDIF($B$5,G14,"M")&lt;='表(有休)'!$F$2),VLOOKUP($B$6,'表(有休)'!$A$3:$H$7,6,FALSE),IF(AND(DATEDIF($B$5,G14,"M")&gt;'表(有休)'!$F$2,DATEDIF($B$5,G14,"M")&lt;='表(有休)'!$G$2),VLOOKUP($B$6,'表(有休)'!$A$3:$H$7,7,FALSE),IF(AND(DATEDIF($B$5,G14,"M")&gt;'表(有休)'!$G$2,DATEDIF($B$5,G14,"M")&lt;='表(有休)'!$H$2),VLOOKUP($B$6,'表(有休)'!$A$3:$H$7,8,FALSE),VLOOKUP($B$6,'表(有休)'!$A$3:$H$7,8,FALSE)))))))))</f>
        <v/>
      </c>
      <c r="H17" s="80" t="str">
        <f>IF(H14="","",IF(DATEDIF($B$5,H14,"M")&lt;='表(有休)'!$B$2,VLOOKUP($B$6,'表(有休)'!$A$3:$H$7,2,FALSE),IF(AND(DATEDIF($B$5,H14,"M")&gt;'表(有休)'!$B$2,DATEDIF($B$5,H14,"M")&lt;='表(有休)'!$C$2),VLOOKUP($B$6,'表(有休)'!$A$3:$H$7,3,FALSE),IF(AND(DATEDIF($B$5,H14,"M")&gt;'表(有休)'!$C$2,DATEDIF($B$5,H14,"M")&lt;='表(有休)'!$D$2),VLOOKUP($B$6,'表(有休)'!$A$3:$H$7,4,FALSE),IF(AND(DATEDIF($B$5,H14,"M")&gt;'表(有休)'!$D$2,DATEDIF($B$5,H14,"M")&lt;='表(有休)'!$E$2),VLOOKUP($B$6,'表(有休)'!$A$3:$H$7,5,FALSE),IF(AND(DATEDIF($B$5,H14,"M")&gt;'表(有休)'!$E$2,DATEDIF($B$5,H14,"M")&lt;='表(有休)'!$F$2),VLOOKUP($B$6,'表(有休)'!$A$3:$H$7,6,FALSE),IF(AND(DATEDIF($B$5,H14,"M")&gt;'表(有休)'!$F$2,DATEDIF($B$5,H14,"M")&lt;='表(有休)'!$G$2),VLOOKUP($B$6,'表(有休)'!$A$3:$H$7,7,FALSE),IF(AND(DATEDIF($B$5,H14,"M")&gt;'表(有休)'!$G$2,DATEDIF($B$5,H14,"M")&lt;='表(有休)'!$H$2),VLOOKUP($B$6,'表(有休)'!$A$3:$H$7,8,FALSE),VLOOKUP($B$6,'表(有休)'!$A$3:$H$7,8,FALSE)))))))))</f>
        <v/>
      </c>
      <c r="I17" s="80" t="str">
        <f>IF(I14="","",IF(DATEDIF($B$5,I14,"M")&lt;='表(有休)'!$B$2,VLOOKUP($B$6,'表(有休)'!$A$3:$H$7,2,FALSE),IF(AND(DATEDIF($B$5,I14,"M")&gt;'表(有休)'!$B$2,DATEDIF($B$5,I14,"M")&lt;='表(有休)'!$C$2),VLOOKUP($B$6,'表(有休)'!$A$3:$H$7,3,FALSE),IF(AND(DATEDIF($B$5,I14,"M")&gt;'表(有休)'!$C$2,DATEDIF($B$5,I14,"M")&lt;='表(有休)'!$D$2),VLOOKUP($B$6,'表(有休)'!$A$3:$H$7,4,FALSE),IF(AND(DATEDIF($B$5,I14,"M")&gt;'表(有休)'!$D$2,DATEDIF($B$5,I14,"M")&lt;='表(有休)'!$E$2),VLOOKUP($B$6,'表(有休)'!$A$3:$H$7,5,FALSE),IF(AND(DATEDIF($B$5,I14,"M")&gt;'表(有休)'!$E$2,DATEDIF($B$5,I14,"M")&lt;='表(有休)'!$F$2),VLOOKUP($B$6,'表(有休)'!$A$3:$H$7,6,FALSE),IF(AND(DATEDIF($B$5,I14,"M")&gt;'表(有休)'!$F$2,DATEDIF($B$5,I14,"M")&lt;='表(有休)'!$G$2),VLOOKUP($B$6,'表(有休)'!$A$3:$H$7,7,FALSE),IF(AND(DATEDIF($B$5,I14,"M")&gt;'表(有休)'!$G$2,DATEDIF($B$5,I14,"M")&lt;='表(有休)'!$H$2),VLOOKUP($B$6,'表(有休)'!$A$3:$H$7,8,FALSE),VLOOKUP($B$6,'表(有休)'!$A$3:$H$7,8,FALSE)))))))))</f>
        <v/>
      </c>
      <c r="J17" s="80" t="str">
        <f>IF(J14="","",IF(DATEDIF($B$5,J14,"M")&lt;='表(有休)'!$B$2,VLOOKUP($B$6,'表(有休)'!$A$3:$H$7,2,FALSE),IF(AND(DATEDIF($B$5,J14,"M")&gt;'表(有休)'!$B$2,DATEDIF($B$5,J14,"M")&lt;='表(有休)'!$C$2),VLOOKUP($B$6,'表(有休)'!$A$3:$H$7,3,FALSE),IF(AND(DATEDIF($B$5,J14,"M")&gt;'表(有休)'!$C$2,DATEDIF($B$5,J14,"M")&lt;='表(有休)'!$D$2),VLOOKUP($B$6,'表(有休)'!$A$3:$H$7,4,FALSE),IF(AND(DATEDIF($B$5,J14,"M")&gt;'表(有休)'!$D$2,DATEDIF($B$5,J14,"M")&lt;='表(有休)'!$E$2),VLOOKUP($B$6,'表(有休)'!$A$3:$H$7,5,FALSE),IF(AND(DATEDIF($B$5,J14,"M")&gt;'表(有休)'!$E$2,DATEDIF($B$5,J14,"M")&lt;='表(有休)'!$F$2),VLOOKUP($B$6,'表(有休)'!$A$3:$H$7,6,FALSE),IF(AND(DATEDIF($B$5,J14,"M")&gt;'表(有休)'!$F$2,DATEDIF($B$5,J14,"M")&lt;='表(有休)'!$G$2),VLOOKUP($B$6,'表(有休)'!$A$3:$H$7,7,FALSE),IF(AND(DATEDIF($B$5,J14,"M")&gt;'表(有休)'!$G$2,DATEDIF($B$5,J14,"M")&lt;='表(有休)'!$H$2),VLOOKUP($B$6,'表(有休)'!$A$3:$H$7,8,FALSE),VLOOKUP($B$6,'表(有休)'!$A$3:$H$7,8,FALSE)))))))))</f>
        <v/>
      </c>
      <c r="K17" s="80" t="str">
        <f>IF(K14="","",IF(DATEDIF($B$5,K14,"M")&lt;='表(有休)'!$B$2,VLOOKUP($B$6,'表(有休)'!$A$3:$H$7,2,FALSE),IF(AND(DATEDIF($B$5,K14,"M")&gt;'表(有休)'!$B$2,DATEDIF($B$5,K14,"M")&lt;='表(有休)'!$C$2),VLOOKUP($B$6,'表(有休)'!$A$3:$H$7,3,FALSE),IF(AND(DATEDIF($B$5,K14,"M")&gt;'表(有休)'!$C$2,DATEDIF($B$5,K14,"M")&lt;='表(有休)'!$D$2),VLOOKUP($B$6,'表(有休)'!$A$3:$H$7,4,FALSE),IF(AND(DATEDIF($B$5,K14,"M")&gt;'表(有休)'!$D$2,DATEDIF($B$5,K14,"M")&lt;='表(有休)'!$E$2),VLOOKUP($B$6,'表(有休)'!$A$3:$H$7,5,FALSE),IF(AND(DATEDIF($B$5,K14,"M")&gt;'表(有休)'!$E$2,DATEDIF($B$5,K14,"M")&lt;='表(有休)'!$F$2),VLOOKUP($B$6,'表(有休)'!$A$3:$H$7,6,FALSE),IF(AND(DATEDIF($B$5,K14,"M")&gt;'表(有休)'!$F$2,DATEDIF($B$5,K14,"M")&lt;='表(有休)'!$G$2),VLOOKUP($B$6,'表(有休)'!$A$3:$H$7,7,FALSE),IF(AND(DATEDIF($B$5,K14,"M")&gt;'表(有休)'!$G$2,DATEDIF($B$5,K14,"M")&lt;='表(有休)'!$H$2),VLOOKUP($B$6,'表(有休)'!$A$3:$H$7,8,FALSE),VLOOKUP($B$6,'表(有休)'!$A$3:$H$7,8,FALSE)))))))))</f>
        <v/>
      </c>
      <c r="L17" s="80" t="str">
        <f>IF(L14="","",IF(DATEDIF($B$5,L14,"M")&lt;='表(有休)'!$B$2,VLOOKUP($B$6,'表(有休)'!$A$3:$H$7,2,FALSE),IF(AND(DATEDIF($B$5,L14,"M")&gt;'表(有休)'!$B$2,DATEDIF($B$5,L14,"M")&lt;='表(有休)'!$C$2),VLOOKUP($B$6,'表(有休)'!$A$3:$H$7,3,FALSE),IF(AND(DATEDIF($B$5,L14,"M")&gt;'表(有休)'!$C$2,DATEDIF($B$5,L14,"M")&lt;='表(有休)'!$D$2),VLOOKUP($B$6,'表(有休)'!$A$3:$H$7,4,FALSE),IF(AND(DATEDIF($B$5,L14,"M")&gt;'表(有休)'!$D$2,DATEDIF($B$5,L14,"M")&lt;='表(有休)'!$E$2),VLOOKUP($B$6,'表(有休)'!$A$3:$H$7,5,FALSE),IF(AND(DATEDIF($B$5,L14,"M")&gt;'表(有休)'!$E$2,DATEDIF($B$5,L14,"M")&lt;='表(有休)'!$F$2),VLOOKUP($B$6,'表(有休)'!$A$3:$H$7,6,FALSE),IF(AND(DATEDIF($B$5,L14,"M")&gt;'表(有休)'!$F$2,DATEDIF($B$5,L14,"M")&lt;='表(有休)'!$G$2),VLOOKUP($B$6,'表(有休)'!$A$3:$H$7,7,FALSE),IF(AND(DATEDIF($B$5,L14,"M")&gt;'表(有休)'!$G$2,DATEDIF($B$5,L14,"M")&lt;='表(有休)'!$H$2),VLOOKUP($B$6,'表(有休)'!$A$3:$H$7,8,FALSE),VLOOKUP($B$6,'表(有休)'!$A$3:$H$7,8,FALSE)))))))))</f>
        <v/>
      </c>
      <c r="M17" s="80" t="str">
        <f>IF(M14="","",IF(DATEDIF($B$5,M14,"M")&lt;='表(有休)'!$B$2,VLOOKUP($B$6,'表(有休)'!$A$3:$H$7,2,FALSE),IF(AND(DATEDIF($B$5,M14,"M")&gt;'表(有休)'!$B$2,DATEDIF($B$5,M14,"M")&lt;='表(有休)'!$C$2),VLOOKUP($B$6,'表(有休)'!$A$3:$H$7,3,FALSE),IF(AND(DATEDIF($B$5,M14,"M")&gt;'表(有休)'!$C$2,DATEDIF($B$5,M14,"M")&lt;='表(有休)'!$D$2),VLOOKUP($B$6,'表(有休)'!$A$3:$H$7,4,FALSE),IF(AND(DATEDIF($B$5,M14,"M")&gt;'表(有休)'!$D$2,DATEDIF($B$5,M14,"M")&lt;='表(有休)'!$E$2),VLOOKUP($B$6,'表(有休)'!$A$3:$H$7,5,FALSE),IF(AND(DATEDIF($B$5,M14,"M")&gt;'表(有休)'!$E$2,DATEDIF($B$5,M14,"M")&lt;='表(有休)'!$F$2),VLOOKUP($B$6,'表(有休)'!$A$3:$H$7,6,FALSE),IF(AND(DATEDIF($B$5,M14,"M")&gt;'表(有休)'!$F$2,DATEDIF($B$5,M14,"M")&lt;='表(有休)'!$G$2),VLOOKUP($B$6,'表(有休)'!$A$3:$H$7,7,FALSE),IF(AND(DATEDIF($B$5,M14,"M")&gt;'表(有休)'!$G$2,DATEDIF($B$5,M14,"M")&lt;='表(有休)'!$H$2),VLOOKUP($B$6,'表(有休)'!$A$3:$H$7,8,FALSE),VLOOKUP($B$6,'表(有休)'!$A$3:$H$7,8,FALSE)))))))))</f>
        <v/>
      </c>
      <c r="N17" s="80" t="str">
        <f>IF(N14="","",IF(DATEDIF($B$5,N14,"M")&lt;='表(有休)'!$B$2,VLOOKUP($B$6,'表(有休)'!$A$3:$H$7,2,FALSE),IF(AND(DATEDIF($B$5,N14,"M")&gt;'表(有休)'!$B$2,DATEDIF($B$5,N14,"M")&lt;='表(有休)'!$C$2),VLOOKUP($B$6,'表(有休)'!$A$3:$H$7,3,FALSE),IF(AND(DATEDIF($B$5,N14,"M")&gt;'表(有休)'!$C$2,DATEDIF($B$5,N14,"M")&lt;='表(有休)'!$D$2),VLOOKUP($B$6,'表(有休)'!$A$3:$H$7,4,FALSE),IF(AND(DATEDIF($B$5,N14,"M")&gt;'表(有休)'!$D$2,DATEDIF($B$5,N14,"M")&lt;='表(有休)'!$E$2),VLOOKUP($B$6,'表(有休)'!$A$3:$H$7,5,FALSE),IF(AND(DATEDIF($B$5,N14,"M")&gt;'表(有休)'!$E$2,DATEDIF($B$5,N14,"M")&lt;='表(有休)'!$F$2),VLOOKUP($B$6,'表(有休)'!$A$3:$H$7,6,FALSE),IF(AND(DATEDIF($B$5,N14,"M")&gt;'表(有休)'!$F$2,DATEDIF($B$5,N14,"M")&lt;='表(有休)'!$G$2),VLOOKUP($B$6,'表(有休)'!$A$3:$H$7,7,FALSE),IF(AND(DATEDIF($B$5,N14,"M")&gt;'表(有休)'!$G$2,DATEDIF($B$5,N14,"M")&lt;='表(有休)'!$H$2),VLOOKUP($B$6,'表(有休)'!$A$3:$H$7,8,FALSE),VLOOKUP($B$6,'表(有休)'!$A$3:$H$7,8,FALSE)))))))))</f>
        <v/>
      </c>
      <c r="O17" s="80" t="str">
        <f>IF(O14="","",IF(DATEDIF($B$5,O14,"M")&lt;='表(有休)'!$B$2,VLOOKUP($B$6,'表(有休)'!$A$3:$H$7,2,FALSE),IF(AND(DATEDIF($B$5,O14,"M")&gt;'表(有休)'!$B$2,DATEDIF($B$5,O14,"M")&lt;='表(有休)'!$C$2),VLOOKUP($B$6,'表(有休)'!$A$3:$H$7,3,FALSE),IF(AND(DATEDIF($B$5,O14,"M")&gt;'表(有休)'!$C$2,DATEDIF($B$5,O14,"M")&lt;='表(有休)'!$D$2),VLOOKUP($B$6,'表(有休)'!$A$3:$H$7,4,FALSE),IF(AND(DATEDIF($B$5,O14,"M")&gt;'表(有休)'!$D$2,DATEDIF($B$5,O14,"M")&lt;='表(有休)'!$E$2),VLOOKUP($B$6,'表(有休)'!$A$3:$H$7,5,FALSE),IF(AND(DATEDIF($B$5,O14,"M")&gt;'表(有休)'!$E$2,DATEDIF($B$5,O14,"M")&lt;='表(有休)'!$F$2),VLOOKUP($B$6,'表(有休)'!$A$3:$H$7,6,FALSE),IF(AND(DATEDIF($B$5,O14,"M")&gt;'表(有休)'!$F$2,DATEDIF($B$5,O14,"M")&lt;='表(有休)'!$G$2),VLOOKUP($B$6,'表(有休)'!$A$3:$H$7,7,FALSE),IF(AND(DATEDIF($B$5,O14,"M")&gt;'表(有休)'!$G$2,DATEDIF($B$5,O14,"M")&lt;='表(有休)'!$H$2),VLOOKUP($B$6,'表(有休)'!$A$3:$H$7,8,FALSE),VLOOKUP($B$6,'表(有休)'!$A$3:$H$7,8,FALSE)))))))))</f>
        <v/>
      </c>
      <c r="P17" s="80" t="str">
        <f>IF(P14="","",IF(DATEDIF($B$5,P14,"M")&lt;='表(有休)'!$B$2,VLOOKUP($B$6,'表(有休)'!$A$3:$H$7,2,FALSE),IF(AND(DATEDIF($B$5,P14,"M")&gt;'表(有休)'!$B$2,DATEDIF($B$5,P14,"M")&lt;='表(有休)'!$C$2),VLOOKUP($B$6,'表(有休)'!$A$3:$H$7,3,FALSE),IF(AND(DATEDIF($B$5,P14,"M")&gt;'表(有休)'!$C$2,DATEDIF($B$5,P14,"M")&lt;='表(有休)'!$D$2),VLOOKUP($B$6,'表(有休)'!$A$3:$H$7,4,FALSE),IF(AND(DATEDIF($B$5,P14,"M")&gt;'表(有休)'!$D$2,DATEDIF($B$5,P14,"M")&lt;='表(有休)'!$E$2),VLOOKUP($B$6,'表(有休)'!$A$3:$H$7,5,FALSE),IF(AND(DATEDIF($B$5,P14,"M")&gt;'表(有休)'!$E$2,DATEDIF($B$5,P14,"M")&lt;='表(有休)'!$F$2),VLOOKUP($B$6,'表(有休)'!$A$3:$H$7,6,FALSE),IF(AND(DATEDIF($B$5,P14,"M")&gt;'表(有休)'!$F$2,DATEDIF($B$5,P14,"M")&lt;='表(有休)'!$G$2),VLOOKUP($B$6,'表(有休)'!$A$3:$H$7,7,FALSE),IF(AND(DATEDIF($B$5,P14,"M")&gt;'表(有休)'!$G$2,DATEDIF($B$5,P14,"M")&lt;='表(有休)'!$H$2),VLOOKUP($B$6,'表(有休)'!$A$3:$H$7,8,FALSE),VLOOKUP($B$6,'表(有休)'!$A$3:$H$7,8,FALSE)))))))))</f>
        <v/>
      </c>
      <c r="Q17" s="80" t="str">
        <f>IF(Q14="","",IF(DATEDIF($B$5,Q14,"M")&lt;='表(有休)'!$B$2,VLOOKUP($B$6,'表(有休)'!$A$3:$H$7,2,FALSE),IF(AND(DATEDIF($B$5,Q14,"M")&gt;'表(有休)'!$B$2,DATEDIF($B$5,Q14,"M")&lt;='表(有休)'!$C$2),VLOOKUP($B$6,'表(有休)'!$A$3:$H$7,3,FALSE),IF(AND(DATEDIF($B$5,Q14,"M")&gt;'表(有休)'!$C$2,DATEDIF($B$5,Q14,"M")&lt;='表(有休)'!$D$2),VLOOKUP($B$6,'表(有休)'!$A$3:$H$7,4,FALSE),IF(AND(DATEDIF($B$5,Q14,"M")&gt;'表(有休)'!$D$2,DATEDIF($B$5,Q14,"M")&lt;='表(有休)'!$E$2),VLOOKUP($B$6,'表(有休)'!$A$3:$H$7,5,FALSE),IF(AND(DATEDIF($B$5,Q14,"M")&gt;'表(有休)'!$E$2,DATEDIF($B$5,Q14,"M")&lt;='表(有休)'!$F$2),VLOOKUP($B$6,'表(有休)'!$A$3:$H$7,6,FALSE),IF(AND(DATEDIF($B$5,Q14,"M")&gt;'表(有休)'!$F$2,DATEDIF($B$5,Q14,"M")&lt;='表(有休)'!$G$2),VLOOKUP($B$6,'表(有休)'!$A$3:$H$7,7,FALSE),IF(AND(DATEDIF($B$5,Q14,"M")&gt;'表(有休)'!$G$2,DATEDIF($B$5,Q14,"M")&lt;='表(有休)'!$H$2),VLOOKUP($B$6,'表(有休)'!$A$3:$H$7,8,FALSE),VLOOKUP($B$6,'表(有休)'!$A$3:$H$7,8,FALSE)))))))))</f>
        <v/>
      </c>
      <c r="R17" s="80" t="str">
        <f>IF(R14="","",IF(DATEDIF($B$5,R14,"M")&lt;='表(有休)'!$B$2,VLOOKUP($B$6,'表(有休)'!$A$3:$H$7,2,FALSE),IF(AND(DATEDIF($B$5,R14,"M")&gt;'表(有休)'!$B$2,DATEDIF($B$5,R14,"M")&lt;='表(有休)'!$C$2),VLOOKUP($B$6,'表(有休)'!$A$3:$H$7,3,FALSE),IF(AND(DATEDIF($B$5,R14,"M")&gt;'表(有休)'!$C$2,DATEDIF($B$5,R14,"M")&lt;='表(有休)'!$D$2),VLOOKUP($B$6,'表(有休)'!$A$3:$H$7,4,FALSE),IF(AND(DATEDIF($B$5,R14,"M")&gt;'表(有休)'!$D$2,DATEDIF($B$5,R14,"M")&lt;='表(有休)'!$E$2),VLOOKUP($B$6,'表(有休)'!$A$3:$H$7,5,FALSE),IF(AND(DATEDIF($B$5,R14,"M")&gt;'表(有休)'!$E$2,DATEDIF($B$5,R14,"M")&lt;='表(有休)'!$F$2),VLOOKUP($B$6,'表(有休)'!$A$3:$H$7,6,FALSE),IF(AND(DATEDIF($B$5,R14,"M")&gt;'表(有休)'!$F$2,DATEDIF($B$5,R14,"M")&lt;='表(有休)'!$G$2),VLOOKUP($B$6,'表(有休)'!$A$3:$H$7,7,FALSE),IF(AND(DATEDIF($B$5,R14,"M")&gt;'表(有休)'!$G$2,DATEDIF($B$5,R14,"M")&lt;='表(有休)'!$H$2),VLOOKUP($B$6,'表(有休)'!$A$3:$H$7,8,FALSE),VLOOKUP($B$6,'表(有休)'!$A$3:$H$7,8,FALSE)))))))))</f>
        <v/>
      </c>
    </row>
    <row r="18" spans="1:18" ht="12.75" customHeight="1" x14ac:dyDescent="0.15">
      <c r="A18" s="167" t="s">
        <v>7</v>
      </c>
      <c r="B18" s="168"/>
      <c r="C18" s="101" t="str">
        <f>IF(C17="","",COUNTA(C21:C40))</f>
        <v/>
      </c>
      <c r="D18" s="81" t="str">
        <f>IF(D14="","",COUNTA(D21:D40))</f>
        <v/>
      </c>
      <c r="E18" s="82" t="str">
        <f>IF(E14="","",COUNTA(E21:E40))</f>
        <v/>
      </c>
      <c r="F18" s="81" t="str">
        <f t="shared" ref="F18:R18" si="3">IF(F14="","",COUNTA(F21:F40))</f>
        <v/>
      </c>
      <c r="G18" s="82" t="str">
        <f t="shared" si="3"/>
        <v/>
      </c>
      <c r="H18" s="81" t="str">
        <f t="shared" si="3"/>
        <v/>
      </c>
      <c r="I18" s="82" t="str">
        <f t="shared" si="3"/>
        <v/>
      </c>
      <c r="J18" s="81" t="str">
        <f t="shared" si="3"/>
        <v/>
      </c>
      <c r="K18" s="82" t="str">
        <f t="shared" si="3"/>
        <v/>
      </c>
      <c r="L18" s="81" t="str">
        <f t="shared" si="3"/>
        <v/>
      </c>
      <c r="M18" s="82" t="str">
        <f t="shared" si="3"/>
        <v/>
      </c>
      <c r="N18" s="81" t="str">
        <f t="shared" si="3"/>
        <v/>
      </c>
      <c r="O18" s="82" t="str">
        <f t="shared" si="3"/>
        <v/>
      </c>
      <c r="P18" s="81" t="str">
        <f t="shared" si="3"/>
        <v/>
      </c>
      <c r="Q18" s="83" t="str">
        <f t="shared" si="3"/>
        <v/>
      </c>
      <c r="R18" s="83" t="str">
        <f t="shared" si="3"/>
        <v/>
      </c>
    </row>
    <row r="19" spans="1:18" ht="12.75" customHeight="1" x14ac:dyDescent="0.15">
      <c r="A19" s="169" t="s">
        <v>6</v>
      </c>
      <c r="B19" s="170"/>
      <c r="C19" s="102" t="str">
        <f>IF(C17="","",C17-C18)</f>
        <v/>
      </c>
      <c r="D19" s="84" t="str">
        <f>IF(D14="","",D17-D18)</f>
        <v/>
      </c>
      <c r="E19" s="85" t="str">
        <f>IF(E14="","",E17-E18)</f>
        <v/>
      </c>
      <c r="F19" s="84" t="str">
        <f t="shared" ref="F19:R19" si="4">IF(F14="","",F17-F18)</f>
        <v/>
      </c>
      <c r="G19" s="85" t="str">
        <f t="shared" si="4"/>
        <v/>
      </c>
      <c r="H19" s="84" t="str">
        <f t="shared" si="4"/>
        <v/>
      </c>
      <c r="I19" s="85" t="str">
        <f t="shared" si="4"/>
        <v/>
      </c>
      <c r="J19" s="84" t="str">
        <f t="shared" si="4"/>
        <v/>
      </c>
      <c r="K19" s="85" t="str">
        <f t="shared" si="4"/>
        <v/>
      </c>
      <c r="L19" s="84" t="str">
        <f t="shared" si="4"/>
        <v/>
      </c>
      <c r="M19" s="85" t="str">
        <f t="shared" si="4"/>
        <v/>
      </c>
      <c r="N19" s="84" t="str">
        <f t="shared" si="4"/>
        <v/>
      </c>
      <c r="O19" s="85" t="str">
        <f t="shared" si="4"/>
        <v/>
      </c>
      <c r="P19" s="84" t="str">
        <f t="shared" si="4"/>
        <v/>
      </c>
      <c r="Q19" s="86" t="str">
        <f t="shared" si="4"/>
        <v/>
      </c>
      <c r="R19" s="86" t="str">
        <f t="shared" si="4"/>
        <v/>
      </c>
    </row>
    <row r="20" spans="1:18" ht="12.75" customHeight="1" thickBot="1" x14ac:dyDescent="0.2">
      <c r="A20" s="69" t="s">
        <v>31</v>
      </c>
      <c r="B20" s="70"/>
      <c r="C20" s="103" t="str">
        <f ca="1">IF(TODAY()&lt;=C15,"",C19)</f>
        <v/>
      </c>
      <c r="D20" s="87" t="str">
        <f ca="1">IF(TODAY()&lt;=D15,"",D19)</f>
        <v/>
      </c>
      <c r="E20" s="88" t="str">
        <f ca="1">IF(TODAY()&lt;=E15,"",E19)</f>
        <v/>
      </c>
      <c r="F20" s="87" t="str">
        <f t="shared" ref="F20:R20" ca="1" si="5">IF(TODAY()&lt;=F15,"",F19)</f>
        <v/>
      </c>
      <c r="G20" s="88" t="str">
        <f t="shared" ca="1" si="5"/>
        <v/>
      </c>
      <c r="H20" s="87" t="str">
        <f t="shared" ca="1" si="5"/>
        <v/>
      </c>
      <c r="I20" s="88" t="str">
        <f t="shared" ca="1" si="5"/>
        <v/>
      </c>
      <c r="J20" s="87" t="str">
        <f t="shared" ca="1" si="5"/>
        <v/>
      </c>
      <c r="K20" s="88" t="str">
        <f t="shared" ca="1" si="5"/>
        <v/>
      </c>
      <c r="L20" s="87" t="str">
        <f t="shared" ca="1" si="5"/>
        <v/>
      </c>
      <c r="M20" s="88" t="str">
        <f t="shared" ca="1" si="5"/>
        <v/>
      </c>
      <c r="N20" s="87" t="str">
        <f t="shared" ca="1" si="5"/>
        <v/>
      </c>
      <c r="O20" s="88" t="str">
        <f t="shared" ca="1" si="5"/>
        <v/>
      </c>
      <c r="P20" s="87" t="str">
        <f t="shared" ca="1" si="5"/>
        <v/>
      </c>
      <c r="Q20" s="89" t="str">
        <f t="shared" ca="1" si="5"/>
        <v/>
      </c>
      <c r="R20" s="89" t="str">
        <f t="shared" ca="1" si="5"/>
        <v/>
      </c>
    </row>
    <row r="21" spans="1:18" ht="12.75" customHeight="1" x14ac:dyDescent="0.15">
      <c r="A21" s="171" t="s">
        <v>66</v>
      </c>
      <c r="B21" s="96">
        <v>1</v>
      </c>
      <c r="C21" s="110"/>
      <c r="D21" s="111"/>
      <c r="E21" s="112"/>
      <c r="F21" s="90"/>
      <c r="G21" s="91"/>
      <c r="H21" s="90"/>
      <c r="I21" s="91"/>
      <c r="J21" s="90"/>
      <c r="K21" s="91"/>
      <c r="L21" s="90"/>
      <c r="M21" s="91"/>
      <c r="N21" s="90"/>
      <c r="O21" s="91"/>
      <c r="P21" s="90"/>
      <c r="Q21" s="90"/>
      <c r="R21" s="90"/>
    </row>
    <row r="22" spans="1:18" ht="12.75" customHeight="1" x14ac:dyDescent="0.15">
      <c r="A22" s="172"/>
      <c r="B22" s="97">
        <v>2</v>
      </c>
      <c r="C22" s="113"/>
      <c r="D22" s="114"/>
      <c r="E22" s="115"/>
      <c r="F22" s="92"/>
      <c r="G22" s="93"/>
      <c r="H22" s="92"/>
      <c r="I22" s="93"/>
      <c r="J22" s="92"/>
      <c r="K22" s="93"/>
      <c r="L22" s="92"/>
      <c r="M22" s="93"/>
      <c r="N22" s="92"/>
      <c r="O22" s="93"/>
      <c r="P22" s="92"/>
      <c r="Q22" s="92"/>
      <c r="R22" s="92"/>
    </row>
    <row r="23" spans="1:18" ht="12.75" customHeight="1" x14ac:dyDescent="0.15">
      <c r="A23" s="172"/>
      <c r="B23" s="97">
        <v>3</v>
      </c>
      <c r="C23" s="113"/>
      <c r="D23" s="114"/>
      <c r="E23" s="138"/>
      <c r="F23" s="92"/>
      <c r="G23" s="93"/>
      <c r="H23" s="92"/>
      <c r="I23" s="93"/>
      <c r="J23" s="92"/>
      <c r="K23" s="93"/>
      <c r="L23" s="92"/>
      <c r="M23" s="93"/>
      <c r="N23" s="92"/>
      <c r="O23" s="93"/>
      <c r="P23" s="92"/>
      <c r="Q23" s="92"/>
      <c r="R23" s="92"/>
    </row>
    <row r="24" spans="1:18" ht="12.75" customHeight="1" x14ac:dyDescent="0.15">
      <c r="A24" s="172"/>
      <c r="B24" s="97">
        <v>4</v>
      </c>
      <c r="C24" s="113"/>
      <c r="D24" s="114"/>
      <c r="E24" s="115"/>
      <c r="F24" s="92"/>
      <c r="G24" s="93"/>
      <c r="H24" s="92"/>
      <c r="I24" s="93"/>
      <c r="J24" s="92"/>
      <c r="K24" s="93"/>
      <c r="L24" s="92"/>
      <c r="M24" s="93"/>
      <c r="N24" s="92"/>
      <c r="O24" s="93"/>
      <c r="P24" s="92"/>
      <c r="Q24" s="92"/>
      <c r="R24" s="92"/>
    </row>
    <row r="25" spans="1:18" ht="12.75" customHeight="1" x14ac:dyDescent="0.15">
      <c r="A25" s="172"/>
      <c r="B25" s="97">
        <v>5</v>
      </c>
      <c r="C25" s="113"/>
      <c r="D25" s="114"/>
      <c r="E25" s="115"/>
      <c r="F25" s="92"/>
      <c r="G25" s="93"/>
      <c r="H25" s="92"/>
      <c r="I25" s="93"/>
      <c r="J25" s="92"/>
      <c r="K25" s="93"/>
      <c r="L25" s="92"/>
      <c r="M25" s="93"/>
      <c r="N25" s="92"/>
      <c r="O25" s="93"/>
      <c r="P25" s="92"/>
      <c r="Q25" s="92"/>
      <c r="R25" s="92"/>
    </row>
    <row r="26" spans="1:18" ht="12.75" customHeight="1" x14ac:dyDescent="0.15">
      <c r="A26" s="172"/>
      <c r="B26" s="97">
        <v>6</v>
      </c>
      <c r="C26" s="113"/>
      <c r="D26" s="114"/>
      <c r="E26" s="115"/>
      <c r="F26" s="92"/>
      <c r="G26" s="93"/>
      <c r="H26" s="92"/>
      <c r="I26" s="93"/>
      <c r="J26" s="92"/>
      <c r="K26" s="93"/>
      <c r="L26" s="92"/>
      <c r="M26" s="93"/>
      <c r="N26" s="92"/>
      <c r="O26" s="93"/>
      <c r="P26" s="92"/>
      <c r="Q26" s="92"/>
      <c r="R26" s="92"/>
    </row>
    <row r="27" spans="1:18" ht="12.75" customHeight="1" x14ac:dyDescent="0.15">
      <c r="A27" s="172"/>
      <c r="B27" s="97">
        <v>7</v>
      </c>
      <c r="C27" s="113"/>
      <c r="D27" s="114"/>
      <c r="E27" s="115"/>
      <c r="F27" s="92"/>
      <c r="G27" s="93"/>
      <c r="H27" s="92"/>
      <c r="I27" s="93"/>
      <c r="J27" s="92"/>
      <c r="K27" s="93"/>
      <c r="L27" s="92"/>
      <c r="M27" s="93"/>
      <c r="N27" s="92"/>
      <c r="O27" s="93"/>
      <c r="P27" s="92"/>
      <c r="Q27" s="92"/>
      <c r="R27" s="92"/>
    </row>
    <row r="28" spans="1:18" ht="12.75" customHeight="1" x14ac:dyDescent="0.15">
      <c r="A28" s="172"/>
      <c r="B28" s="97">
        <v>8</v>
      </c>
      <c r="C28" s="113"/>
      <c r="D28" s="114"/>
      <c r="E28" s="115"/>
      <c r="F28" s="92"/>
      <c r="G28" s="93"/>
      <c r="H28" s="92"/>
      <c r="I28" s="93"/>
      <c r="J28" s="92"/>
      <c r="K28" s="93"/>
      <c r="L28" s="92"/>
      <c r="M28" s="93"/>
      <c r="N28" s="92"/>
      <c r="O28" s="93"/>
      <c r="P28" s="92"/>
      <c r="Q28" s="92"/>
      <c r="R28" s="92"/>
    </row>
    <row r="29" spans="1:18" ht="12.75" customHeight="1" x14ac:dyDescent="0.15">
      <c r="A29" s="172"/>
      <c r="B29" s="97">
        <v>9</v>
      </c>
      <c r="C29" s="113"/>
      <c r="D29" s="114"/>
      <c r="E29" s="115"/>
      <c r="F29" s="92"/>
      <c r="G29" s="93"/>
      <c r="H29" s="92"/>
      <c r="I29" s="93"/>
      <c r="J29" s="92"/>
      <c r="K29" s="93"/>
      <c r="L29" s="92"/>
      <c r="M29" s="93"/>
      <c r="N29" s="92"/>
      <c r="O29" s="93"/>
      <c r="P29" s="92"/>
      <c r="Q29" s="92"/>
      <c r="R29" s="92"/>
    </row>
    <row r="30" spans="1:18" ht="12.75" customHeight="1" x14ac:dyDescent="0.15">
      <c r="A30" s="172"/>
      <c r="B30" s="97">
        <v>10</v>
      </c>
      <c r="C30" s="113"/>
      <c r="D30" s="114"/>
      <c r="E30" s="115"/>
      <c r="F30" s="92"/>
      <c r="G30" s="93"/>
      <c r="H30" s="92"/>
      <c r="I30" s="93"/>
      <c r="J30" s="92"/>
      <c r="K30" s="93"/>
      <c r="L30" s="92"/>
      <c r="M30" s="93"/>
      <c r="N30" s="92"/>
      <c r="O30" s="93"/>
      <c r="P30" s="92"/>
      <c r="Q30" s="92"/>
      <c r="R30" s="92"/>
    </row>
    <row r="31" spans="1:18" ht="12.75" customHeight="1" x14ac:dyDescent="0.15">
      <c r="A31" s="172"/>
      <c r="B31" s="97">
        <v>11</v>
      </c>
      <c r="C31" s="113"/>
      <c r="D31" s="114"/>
      <c r="E31" s="115"/>
      <c r="F31" s="92"/>
      <c r="G31" s="93"/>
      <c r="H31" s="92"/>
      <c r="I31" s="93"/>
      <c r="J31" s="92"/>
      <c r="K31" s="93"/>
      <c r="L31" s="92"/>
      <c r="M31" s="93"/>
      <c r="N31" s="92"/>
      <c r="O31" s="93"/>
      <c r="P31" s="92"/>
      <c r="Q31" s="92"/>
      <c r="R31" s="92"/>
    </row>
    <row r="32" spans="1:18" ht="12.75" customHeight="1" x14ac:dyDescent="0.15">
      <c r="A32" s="172"/>
      <c r="B32" s="97">
        <v>12</v>
      </c>
      <c r="C32" s="113"/>
      <c r="D32" s="114"/>
      <c r="E32" s="115"/>
      <c r="F32" s="92"/>
      <c r="G32" s="93"/>
      <c r="H32" s="92"/>
      <c r="I32" s="93"/>
      <c r="J32" s="92"/>
      <c r="K32" s="93"/>
      <c r="L32" s="92"/>
      <c r="M32" s="93"/>
      <c r="N32" s="92"/>
      <c r="O32" s="93"/>
      <c r="P32" s="92"/>
      <c r="Q32" s="92"/>
      <c r="R32" s="92"/>
    </row>
    <row r="33" spans="1:18" ht="12.75" customHeight="1" x14ac:dyDescent="0.15">
      <c r="A33" s="172"/>
      <c r="B33" s="97">
        <v>13</v>
      </c>
      <c r="C33" s="113"/>
      <c r="D33" s="114"/>
      <c r="E33" s="115"/>
      <c r="F33" s="92"/>
      <c r="G33" s="93"/>
      <c r="H33" s="92"/>
      <c r="I33" s="93"/>
      <c r="J33" s="92"/>
      <c r="K33" s="93"/>
      <c r="L33" s="92"/>
      <c r="M33" s="93"/>
      <c r="N33" s="92"/>
      <c r="O33" s="93"/>
      <c r="P33" s="92"/>
      <c r="Q33" s="92"/>
      <c r="R33" s="92"/>
    </row>
    <row r="34" spans="1:18" ht="12.75" customHeight="1" x14ac:dyDescent="0.15">
      <c r="A34" s="172"/>
      <c r="B34" s="97">
        <v>14</v>
      </c>
      <c r="C34" s="113"/>
      <c r="D34" s="114"/>
      <c r="E34" s="115"/>
      <c r="F34" s="92"/>
      <c r="G34" s="93"/>
      <c r="H34" s="92"/>
      <c r="I34" s="93"/>
      <c r="J34" s="92"/>
      <c r="K34" s="93"/>
      <c r="L34" s="92"/>
      <c r="M34" s="93"/>
      <c r="N34" s="92"/>
      <c r="O34" s="93"/>
      <c r="P34" s="92"/>
      <c r="Q34" s="92"/>
      <c r="R34" s="92"/>
    </row>
    <row r="35" spans="1:18" ht="12.75" customHeight="1" x14ac:dyDescent="0.15">
      <c r="A35" s="172"/>
      <c r="B35" s="97">
        <v>15</v>
      </c>
      <c r="C35" s="113"/>
      <c r="D35" s="114"/>
      <c r="E35" s="115"/>
      <c r="F35" s="92"/>
      <c r="G35" s="93"/>
      <c r="H35" s="92"/>
      <c r="I35" s="93"/>
      <c r="J35" s="92"/>
      <c r="K35" s="93"/>
      <c r="L35" s="92"/>
      <c r="M35" s="93"/>
      <c r="N35" s="92"/>
      <c r="O35" s="93"/>
      <c r="P35" s="92"/>
      <c r="Q35" s="92"/>
      <c r="R35" s="92"/>
    </row>
    <row r="36" spans="1:18" ht="12.75" customHeight="1" x14ac:dyDescent="0.15">
      <c r="A36" s="172"/>
      <c r="B36" s="97">
        <v>16</v>
      </c>
      <c r="C36" s="113"/>
      <c r="D36" s="114"/>
      <c r="E36" s="115"/>
      <c r="F36" s="92"/>
      <c r="G36" s="93"/>
      <c r="H36" s="92"/>
      <c r="I36" s="93"/>
      <c r="J36" s="92"/>
      <c r="K36" s="93"/>
      <c r="L36" s="92"/>
      <c r="M36" s="93"/>
      <c r="N36" s="92"/>
      <c r="O36" s="93"/>
      <c r="P36" s="92"/>
      <c r="Q36" s="92"/>
      <c r="R36" s="92"/>
    </row>
    <row r="37" spans="1:18" ht="12.75" customHeight="1" x14ac:dyDescent="0.15">
      <c r="A37" s="172"/>
      <c r="B37" s="97">
        <v>17</v>
      </c>
      <c r="C37" s="113"/>
      <c r="D37" s="114"/>
      <c r="E37" s="115"/>
      <c r="F37" s="92"/>
      <c r="G37" s="93"/>
      <c r="H37" s="92"/>
      <c r="I37" s="93"/>
      <c r="J37" s="92"/>
      <c r="K37" s="93"/>
      <c r="L37" s="92"/>
      <c r="M37" s="93"/>
      <c r="N37" s="92"/>
      <c r="O37" s="93"/>
      <c r="P37" s="92"/>
      <c r="Q37" s="92"/>
      <c r="R37" s="92"/>
    </row>
    <row r="38" spans="1:18" ht="12.75" customHeight="1" x14ac:dyDescent="0.15">
      <c r="A38" s="172"/>
      <c r="B38" s="97">
        <v>18</v>
      </c>
      <c r="C38" s="113"/>
      <c r="D38" s="114"/>
      <c r="E38" s="115"/>
      <c r="F38" s="92"/>
      <c r="G38" s="93"/>
      <c r="H38" s="92"/>
      <c r="I38" s="93"/>
      <c r="J38" s="92"/>
      <c r="K38" s="93"/>
      <c r="L38" s="92"/>
      <c r="M38" s="93"/>
      <c r="N38" s="92"/>
      <c r="O38" s="93"/>
      <c r="P38" s="92"/>
      <c r="Q38" s="92"/>
      <c r="R38" s="92"/>
    </row>
    <row r="39" spans="1:18" ht="12.75" customHeight="1" x14ac:dyDescent="0.15">
      <c r="A39" s="172"/>
      <c r="B39" s="97">
        <v>19</v>
      </c>
      <c r="C39" s="113"/>
      <c r="D39" s="114"/>
      <c r="E39" s="115"/>
      <c r="F39" s="92"/>
      <c r="G39" s="93"/>
      <c r="H39" s="92"/>
      <c r="I39" s="93"/>
      <c r="J39" s="92"/>
      <c r="K39" s="93"/>
      <c r="L39" s="92"/>
      <c r="M39" s="93"/>
      <c r="N39" s="92"/>
      <c r="O39" s="93"/>
      <c r="P39" s="92"/>
      <c r="Q39" s="92"/>
      <c r="R39" s="92"/>
    </row>
    <row r="40" spans="1:18" ht="12.75" customHeight="1" thickBot="1" x14ac:dyDescent="0.2">
      <c r="A40" s="173"/>
      <c r="B40" s="98">
        <v>20</v>
      </c>
      <c r="C40" s="116"/>
      <c r="D40" s="117"/>
      <c r="E40" s="118"/>
      <c r="F40" s="94"/>
      <c r="G40" s="95"/>
      <c r="H40" s="94"/>
      <c r="I40" s="95"/>
      <c r="J40" s="94"/>
      <c r="K40" s="95"/>
      <c r="L40" s="94"/>
      <c r="M40" s="95"/>
      <c r="N40" s="94"/>
      <c r="O40" s="95"/>
      <c r="P40" s="94"/>
      <c r="Q40" s="94"/>
      <c r="R40" s="94"/>
    </row>
    <row r="41" spans="1:18" hidden="1" x14ac:dyDescent="0.15">
      <c r="B41" s="104"/>
      <c r="C41" s="106" t="str">
        <f ca="1">IF(AND(TODAY()&gt;=C14,TODAY()&lt;=C15),1,"")</f>
        <v/>
      </c>
      <c r="D41" s="105" t="str">
        <f ca="1">IF(AND(TODAY()&gt;=D14,TODAY()&lt;=D15),1,"")</f>
        <v/>
      </c>
      <c r="E41" s="105" t="str">
        <f ca="1">IF(AND(TODAY()&gt;=E14,TODAY()&lt;=E15),1,"")</f>
        <v/>
      </c>
      <c r="F41" s="105" t="str">
        <f t="shared" ref="F41:Q41" ca="1" si="6">IF(AND(TODAY()&gt;=F14,TODAY()&lt;=F15),1,"")</f>
        <v/>
      </c>
      <c r="G41" s="105" t="str">
        <f t="shared" ca="1" si="6"/>
        <v/>
      </c>
      <c r="H41" s="105" t="str">
        <f t="shared" ca="1" si="6"/>
        <v/>
      </c>
      <c r="I41" s="105" t="str">
        <f t="shared" ca="1" si="6"/>
        <v/>
      </c>
      <c r="J41" s="105" t="str">
        <f t="shared" ca="1" si="6"/>
        <v/>
      </c>
      <c r="K41" s="105" t="str">
        <f t="shared" ca="1" si="6"/>
        <v/>
      </c>
      <c r="L41" s="105" t="str">
        <f t="shared" ca="1" si="6"/>
        <v/>
      </c>
      <c r="M41" s="105" t="str">
        <f t="shared" ca="1" si="6"/>
        <v/>
      </c>
      <c r="N41" s="105" t="str">
        <f t="shared" ca="1" si="6"/>
        <v/>
      </c>
      <c r="O41" s="105" t="str">
        <f t="shared" ca="1" si="6"/>
        <v/>
      </c>
      <c r="P41" s="105" t="str">
        <f t="shared" ca="1" si="6"/>
        <v/>
      </c>
      <c r="Q41" s="105" t="str">
        <f t="shared" ca="1" si="6"/>
        <v/>
      </c>
    </row>
    <row r="43" spans="1:18" x14ac:dyDescent="0.15">
      <c r="A43" s="62" t="s">
        <v>74</v>
      </c>
      <c r="C43" s="61"/>
      <c r="D43" s="61"/>
      <c r="E43" s="61"/>
      <c r="F43" s="61"/>
      <c r="G43" s="61"/>
      <c r="H43" s="61"/>
      <c r="I43" s="61"/>
      <c r="J43" s="61"/>
      <c r="K43" s="61"/>
      <c r="L43" s="61"/>
      <c r="M43" s="61"/>
      <c r="N43" s="61"/>
      <c r="O43" s="61"/>
      <c r="P43" s="61"/>
      <c r="Q43" s="61"/>
    </row>
    <row r="44" spans="1:18" x14ac:dyDescent="0.15">
      <c r="D44" s="61"/>
      <c r="E44" s="61"/>
      <c r="F44" s="61"/>
      <c r="G44" s="61"/>
      <c r="H44" s="61"/>
      <c r="I44" s="61"/>
      <c r="J44" s="61"/>
      <c r="K44" s="61"/>
      <c r="L44" s="61"/>
      <c r="M44" s="61"/>
      <c r="N44" s="61"/>
      <c r="O44" s="61"/>
      <c r="P44" s="61"/>
      <c r="Q44" s="61"/>
    </row>
    <row r="45" spans="1:18" x14ac:dyDescent="0.15">
      <c r="C45" s="61"/>
      <c r="D45" s="61"/>
      <c r="E45" s="61"/>
      <c r="F45" s="61"/>
      <c r="G45" s="61"/>
      <c r="H45" s="61"/>
      <c r="I45" s="61"/>
      <c r="J45" s="61"/>
      <c r="K45" s="61"/>
      <c r="L45" s="61"/>
      <c r="M45" s="61"/>
      <c r="N45" s="61"/>
      <c r="O45" s="61"/>
      <c r="P45" s="61"/>
      <c r="Q45" s="61"/>
    </row>
    <row r="46" spans="1:18" x14ac:dyDescent="0.15">
      <c r="G46" s="71"/>
    </row>
  </sheetData>
  <sheetProtection algorithmName="SHA-512" hashValue="K9WDduKLMAtiT4BC0R77e2/RLZSf2A8jNoLoXzOw+5rsepiGcEkwjuSQPs/HyVFrVyNLiCT9yPggVBxEmjeDoQ==" saltValue="pZjw1KB/OM01Vh7mpxRB2w==" spinCount="100000" sheet="1" objects="1" scenarios="1"/>
  <mergeCells count="15">
    <mergeCell ref="B8:C8"/>
    <mergeCell ref="B4:C4"/>
    <mergeCell ref="I4:I6"/>
    <mergeCell ref="J4:J6"/>
    <mergeCell ref="B5:C5"/>
    <mergeCell ref="B6:C6"/>
    <mergeCell ref="A18:B18"/>
    <mergeCell ref="A19:B19"/>
    <mergeCell ref="A21:A40"/>
    <mergeCell ref="B9:C9"/>
    <mergeCell ref="B10:C10"/>
    <mergeCell ref="A14:B14"/>
    <mergeCell ref="A15:B15"/>
    <mergeCell ref="A16:B16"/>
    <mergeCell ref="A17:B17"/>
  </mergeCells>
  <phoneticPr fontId="7"/>
  <conditionalFormatting sqref="C14:C40">
    <cfRule type="expression" dxfId="15" priority="9">
      <formula>IF($B$10="なし",TRUE,FALSE)</formula>
    </cfRule>
  </conditionalFormatting>
  <conditionalFormatting sqref="C21:C40">
    <cfRule type="expression" dxfId="14" priority="8">
      <formula>IF($C$17="",TRUE,FALSE)</formula>
    </cfRule>
  </conditionalFormatting>
  <conditionalFormatting sqref="C14:R20">
    <cfRule type="expression" dxfId="13" priority="6">
      <formula>IF(OR($B$4="",$B$5="",$B$6=""),TRUE,FALSE)</formula>
    </cfRule>
  </conditionalFormatting>
  <conditionalFormatting sqref="C14:R40">
    <cfRule type="expression" dxfId="12" priority="4">
      <formula>IF(TODAY()&gt;C$15,TRUE,FALSE)</formula>
    </cfRule>
  </conditionalFormatting>
  <conditionalFormatting sqref="C15:R15">
    <cfRule type="expression" dxfId="11" priority="10">
      <formula>DATEDIF(TODAY(),C$15,"D")&lt;90</formula>
    </cfRule>
  </conditionalFormatting>
  <conditionalFormatting sqref="C21:R40">
    <cfRule type="expression" dxfId="10" priority="5">
      <formula>C$17&gt;$B21-1</formula>
    </cfRule>
    <cfRule type="expression" dxfId="9" priority="14">
      <formula>IF(OR($B$4="",$B$5="",$B$6=""),TRUE,FALSE)</formula>
    </cfRule>
    <cfRule type="expression" dxfId="8" priority="15">
      <formula>C21=""</formula>
    </cfRule>
    <cfRule type="expression" dxfId="7" priority="16">
      <formula>OR(C$14&gt;C21,C21&gt;C$15)</formula>
    </cfRule>
  </conditionalFormatting>
  <conditionalFormatting sqref="D8:E8">
    <cfRule type="expression" dxfId="6" priority="13">
      <formula>IF($B$8="法定付与",TRUE,FALSE)</formula>
    </cfRule>
  </conditionalFormatting>
  <conditionalFormatting sqref="D9:E9">
    <cfRule type="expression" dxfId="5" priority="12">
      <formula>IF($B$9="入社日",TRUE,FALSE)</formula>
    </cfRule>
  </conditionalFormatting>
  <conditionalFormatting sqref="D10:G10 C14:C40">
    <cfRule type="expression" dxfId="4" priority="3">
      <formula>IF($B$10="なし",TRUE,FALSE)</formula>
    </cfRule>
  </conditionalFormatting>
  <conditionalFormatting sqref="F9:G9">
    <cfRule type="expression" dxfId="3" priority="7">
      <formula>NOT($F$9="")</formula>
    </cfRule>
  </conditionalFormatting>
  <conditionalFormatting sqref="H10:I10">
    <cfRule type="expression" dxfId="2" priority="2">
      <formula>NOT($H$10="")</formula>
    </cfRule>
  </conditionalFormatting>
  <conditionalFormatting sqref="J4">
    <cfRule type="expression" dxfId="1" priority="11">
      <formula>AND(DATEDIF(TODAY(),$K$6,"D")&lt;90,$J$4&lt;5)</formula>
    </cfRule>
  </conditionalFormatting>
  <conditionalFormatting sqref="K6">
    <cfRule type="expression" dxfId="0" priority="1">
      <formula>AND(DATEDIF(TODAY(),$K$6,"D")&lt;90,$J$4&lt;5)</formula>
    </cfRule>
  </conditionalFormatting>
  <dataValidations count="5">
    <dataValidation type="list" allowBlank="1" showInputMessage="1" showErrorMessage="1" sqref="B8:C8" xr:uid="{9595B8B0-0299-425C-8981-17AE95A23628}">
      <formula1>"一斉付与,法定付与"</formula1>
    </dataValidation>
    <dataValidation type="list" allowBlank="1" showInputMessage="1" showErrorMessage="1" sqref="E8" xr:uid="{9A9C51EB-E2CC-45CB-9C6E-04CF70AFD79B}">
      <formula1>"1,2,3,4,5,6,7,8,9,10,11,12"</formula1>
    </dataValidation>
    <dataValidation type="list" allowBlank="1" showInputMessage="1" showErrorMessage="1" sqref="B10" xr:uid="{15A73E6C-8CA3-4890-9344-AD8FB71F21FC}">
      <formula1>"なし,あり"</formula1>
    </dataValidation>
    <dataValidation type="list" allowBlank="1" showInputMessage="1" showErrorMessage="1" sqref="B9" xr:uid="{1370039F-D1DE-4291-BAA6-A9AF392BC27B}">
      <formula1>"入社日,指定あり"</formula1>
    </dataValidation>
    <dataValidation type="list" allowBlank="1" showInputMessage="1" showErrorMessage="1" sqref="B6" xr:uid="{222B7193-AB9F-4DD7-9B1D-1194C7036608}">
      <formula1>"フルタイム,週４日,週３日,週２日,週１日"</formula1>
    </dataValidation>
  </dataValidations>
  <pageMargins left="0" right="0" top="0" bottom="0" header="0" footer="0"/>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0769-52EC-4816-8ED2-2B24584327E7}">
  <sheetPr codeName="Sheet3"/>
  <dimension ref="A1:H7"/>
  <sheetViews>
    <sheetView workbookViewId="0">
      <selection activeCell="C2" sqref="C2"/>
    </sheetView>
  </sheetViews>
  <sheetFormatPr defaultRowHeight="13.5" x14ac:dyDescent="0.15"/>
  <cols>
    <col min="1" max="8" width="15.625" style="1" customWidth="1"/>
    <col min="9" max="16384" width="9" style="1"/>
  </cols>
  <sheetData>
    <row r="1" spans="1:8" ht="30" customHeight="1" x14ac:dyDescent="0.15">
      <c r="C1" s="20" t="s">
        <v>9</v>
      </c>
      <c r="D1" s="20" t="s">
        <v>10</v>
      </c>
      <c r="E1" s="20" t="s">
        <v>11</v>
      </c>
      <c r="F1" s="20" t="s">
        <v>12</v>
      </c>
      <c r="G1" s="20" t="s">
        <v>13</v>
      </c>
      <c r="H1" s="20" t="s">
        <v>14</v>
      </c>
    </row>
    <row r="2" spans="1:8" ht="30" customHeight="1" x14ac:dyDescent="0.15">
      <c r="A2" s="19" t="s">
        <v>23</v>
      </c>
      <c r="B2" s="107">
        <v>6</v>
      </c>
      <c r="C2" s="107">
        <v>18</v>
      </c>
      <c r="D2" s="107">
        <v>30</v>
      </c>
      <c r="E2" s="107">
        <v>42</v>
      </c>
      <c r="F2" s="107">
        <v>54</v>
      </c>
      <c r="G2" s="107">
        <v>66</v>
      </c>
      <c r="H2" s="108">
        <v>78</v>
      </c>
    </row>
    <row r="3" spans="1:8" ht="30" customHeight="1" x14ac:dyDescent="0.15">
      <c r="A3" s="4" t="s">
        <v>17</v>
      </c>
      <c r="B3" s="56">
        <v>10</v>
      </c>
      <c r="C3" s="56">
        <v>11</v>
      </c>
      <c r="D3" s="56">
        <v>12</v>
      </c>
      <c r="E3" s="56">
        <v>14</v>
      </c>
      <c r="F3" s="56">
        <v>16</v>
      </c>
      <c r="G3" s="56">
        <v>18</v>
      </c>
      <c r="H3" s="56">
        <v>20</v>
      </c>
    </row>
    <row r="4" spans="1:8" ht="30" customHeight="1" x14ac:dyDescent="0.15">
      <c r="A4" s="4" t="s">
        <v>19</v>
      </c>
      <c r="B4" s="56">
        <v>7</v>
      </c>
      <c r="C4" s="56">
        <v>8</v>
      </c>
      <c r="D4" s="56">
        <v>9</v>
      </c>
      <c r="E4" s="56">
        <v>10</v>
      </c>
      <c r="F4" s="56">
        <v>12</v>
      </c>
      <c r="G4" s="56">
        <v>13</v>
      </c>
      <c r="H4" s="56">
        <v>15</v>
      </c>
    </row>
    <row r="5" spans="1:8" ht="30" customHeight="1" x14ac:dyDescent="0.15">
      <c r="A5" s="4" t="s">
        <v>20</v>
      </c>
      <c r="B5" s="56">
        <v>5</v>
      </c>
      <c r="C5" s="56">
        <v>6</v>
      </c>
      <c r="D5" s="56">
        <v>6</v>
      </c>
      <c r="E5" s="56">
        <v>8</v>
      </c>
      <c r="F5" s="56">
        <v>9</v>
      </c>
      <c r="G5" s="56">
        <v>10</v>
      </c>
      <c r="H5" s="56">
        <v>11</v>
      </c>
    </row>
    <row r="6" spans="1:8" ht="30" customHeight="1" x14ac:dyDescent="0.15">
      <c r="A6" s="4" t="s">
        <v>21</v>
      </c>
      <c r="B6" s="56">
        <v>3</v>
      </c>
      <c r="C6" s="56">
        <v>4</v>
      </c>
      <c r="D6" s="56">
        <v>4</v>
      </c>
      <c r="E6" s="56">
        <v>5</v>
      </c>
      <c r="F6" s="56">
        <v>6</v>
      </c>
      <c r="G6" s="56">
        <v>6</v>
      </c>
      <c r="H6" s="56">
        <v>7</v>
      </c>
    </row>
    <row r="7" spans="1:8" ht="30" customHeight="1" x14ac:dyDescent="0.15">
      <c r="A7" s="4" t="s">
        <v>22</v>
      </c>
      <c r="B7" s="56">
        <v>1</v>
      </c>
      <c r="C7" s="56">
        <v>2</v>
      </c>
      <c r="D7" s="56">
        <v>2</v>
      </c>
      <c r="E7" s="56">
        <v>2</v>
      </c>
      <c r="F7" s="56">
        <v>3</v>
      </c>
      <c r="G7" s="56">
        <v>3</v>
      </c>
      <c r="H7" s="56">
        <v>3</v>
      </c>
    </row>
  </sheetData>
  <sheetProtection algorithmName="SHA-512" hashValue="WvyqbgMDSreB+ChLhfgMxgmsBiRgsuceuoJStpe8+H4MFYVPqfJcwmg6Zg/r+rTJ336rkFLAaa9pQsgFgBwUnw==" saltValue="cTVhgZ8LnrShPSdlOc0+8Q==" spinCount="100000" sheet="1" objects="1" scenarios="1"/>
  <phoneticPr fontId="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管理簿 (例)_</vt:lpstr>
      <vt:lpstr>説明</vt:lpstr>
      <vt:lpstr>管理簿</vt:lpstr>
      <vt:lpstr>表(有休)</vt:lpstr>
      <vt:lpstr>管理簿!Print_Area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entre1</dc:creator>
  <cp:lastModifiedBy>社会保険労務士法人プラスワン労務</cp:lastModifiedBy>
  <cp:lastPrinted>2023-03-02T00:41:09Z</cp:lastPrinted>
  <dcterms:created xsi:type="dcterms:W3CDTF">2018-10-26T08:56:56Z</dcterms:created>
  <dcterms:modified xsi:type="dcterms:W3CDTF">2024-05-23T06:47:05Z</dcterms:modified>
</cp:coreProperties>
</file>