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ate1904="1" codeName="ThisWorkbook"/>
  <mc:AlternateContent xmlns:mc="http://schemas.openxmlformats.org/markup-compatibility/2006">
    <mc:Choice Requires="x15">
      <x15ac:absPath xmlns:x15ac="http://schemas.microsoft.com/office/spreadsheetml/2010/11/ac" url="C:\Users\o-mng8\Desktop\HP用フォーム\"/>
    </mc:Choice>
  </mc:AlternateContent>
  <xr:revisionPtr revIDLastSave="0" documentId="13_ncr:1_{7D5F1BF2-B5B7-4D52-A9F8-FF1F1B140250}" xr6:coauthVersionLast="47" xr6:coauthVersionMax="47" xr10:uidLastSave="{00000000-0000-0000-0000-000000000000}"/>
  <bookViews>
    <workbookView xWindow="-120" yWindow="-120" windowWidth="29040" windowHeight="15720" tabRatio="810" firstSheet="1" activeTab="2" xr2:uid="{00000000-000D-0000-FFFF-FFFF00000000}"/>
  </bookViews>
  <sheets>
    <sheet name="管理簿 (例)_" sheetId="14" state="hidden" r:id="rId1"/>
    <sheet name="説明" sheetId="16" r:id="rId2"/>
    <sheet name="管理簿" sheetId="18" r:id="rId3"/>
    <sheet name="表(有休)" sheetId="12" r:id="rId4"/>
  </sheets>
  <definedNames>
    <definedName name="_xlnm.Print_Area" localSheetId="2">管理簿!$A$2:$R$60</definedName>
    <definedName name="_xlnm.Print_Area" localSheetId="1">説明!$A$1:$V$76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7" i="18" l="1"/>
  <c r="L10" i="18"/>
  <c r="H9" i="18"/>
  <c r="E14" i="18" s="1"/>
  <c r="E18" i="18" s="1"/>
  <c r="C14" i="18" l="1"/>
  <c r="C15" i="18" s="1"/>
  <c r="C18" i="18"/>
  <c r="C19" i="18" s="1"/>
  <c r="O4" i="18"/>
  <c r="O6" i="18" s="1"/>
  <c r="W62" i="18" s="1"/>
  <c r="E16" i="18"/>
  <c r="G14" i="18"/>
  <c r="E17" i="18"/>
  <c r="E15" i="18"/>
  <c r="E61" i="18" s="1"/>
  <c r="U62" i="18" l="1"/>
  <c r="Q62" i="18"/>
  <c r="S62" i="18"/>
  <c r="M62" i="18"/>
  <c r="O62" i="18"/>
  <c r="I62" i="18"/>
  <c r="K62" i="18"/>
  <c r="E62" i="18"/>
  <c r="G62" i="18"/>
  <c r="C62" i="18"/>
  <c r="C16" i="18"/>
  <c r="C20" i="18"/>
  <c r="C61" i="18"/>
  <c r="M4" i="18"/>
  <c r="G17" i="18"/>
  <c r="G18" i="18"/>
  <c r="E19" i="18"/>
  <c r="E20" i="18" s="1"/>
  <c r="I14" i="18"/>
  <c r="G16" i="18"/>
  <c r="G15" i="18"/>
  <c r="G61" i="18" s="1"/>
  <c r="C11" i="18"/>
  <c r="I18" i="18" l="1"/>
  <c r="G19" i="18"/>
  <c r="G20" i="18" s="1"/>
  <c r="I17" i="18"/>
  <c r="K14" i="18"/>
  <c r="K18" i="18" s="1"/>
  <c r="I16" i="18"/>
  <c r="I15" i="18"/>
  <c r="I61" i="18" s="1"/>
  <c r="I19" i="18" l="1"/>
  <c r="I20" i="18" s="1"/>
  <c r="K16" i="18"/>
  <c r="K15" i="18"/>
  <c r="M14" i="18"/>
  <c r="M18" i="18" s="1"/>
  <c r="K17" i="18"/>
  <c r="I3" i="14"/>
  <c r="D8" i="14"/>
  <c r="D10" i="14" s="1"/>
  <c r="D11" i="14"/>
  <c r="R12" i="14"/>
  <c r="Q12" i="14"/>
  <c r="P12" i="14"/>
  <c r="O12" i="14"/>
  <c r="N12" i="14"/>
  <c r="M12" i="14"/>
  <c r="L12" i="14"/>
  <c r="K12" i="14"/>
  <c r="J12" i="14"/>
  <c r="I12" i="14"/>
  <c r="H12" i="14"/>
  <c r="G12" i="14"/>
  <c r="F12" i="14"/>
  <c r="E12" i="14"/>
  <c r="E8" i="14"/>
  <c r="E9" i="14" s="1"/>
  <c r="K19" i="18" l="1"/>
  <c r="K20" i="18" s="1"/>
  <c r="M15" i="18"/>
  <c r="M16" i="18"/>
  <c r="O14" i="18"/>
  <c r="O18" i="18" s="1"/>
  <c r="M17" i="18"/>
  <c r="M19" i="18" s="1"/>
  <c r="K61" i="18"/>
  <c r="E11" i="14"/>
  <c r="E13" i="14" s="1"/>
  <c r="E14" i="14" s="1"/>
  <c r="D12" i="14"/>
  <c r="D13" i="14" s="1"/>
  <c r="E10" i="14"/>
  <c r="F8" i="14"/>
  <c r="D9" i="14"/>
  <c r="M20" i="18" l="1"/>
  <c r="M61" i="18"/>
  <c r="O16" i="18"/>
  <c r="O15" i="18"/>
  <c r="Q14" i="18"/>
  <c r="Q18" i="18" s="1"/>
  <c r="O17" i="18"/>
  <c r="O19" i="18" s="1"/>
  <c r="D14" i="14"/>
  <c r="F10" i="14"/>
  <c r="F9" i="14"/>
  <c r="G8" i="14"/>
  <c r="F11" i="14"/>
  <c r="F13" i="14" s="1"/>
  <c r="O20" i="18" l="1"/>
  <c r="Q16" i="18"/>
  <c r="Q15" i="18"/>
  <c r="S14" i="18"/>
  <c r="S18" i="18" s="1"/>
  <c r="Q17" i="18"/>
  <c r="Q19" i="18" s="1"/>
  <c r="O61" i="18"/>
  <c r="F14" i="14"/>
  <c r="G9" i="14"/>
  <c r="G10" i="14"/>
  <c r="H8" i="14"/>
  <c r="G11" i="14"/>
  <c r="G13" i="14" s="1"/>
  <c r="Q20" i="18" l="1"/>
  <c r="S16" i="18"/>
  <c r="S15" i="18"/>
  <c r="U14" i="18"/>
  <c r="U18" i="18" s="1"/>
  <c r="S17" i="18"/>
  <c r="S19" i="18" s="1"/>
  <c r="Q61" i="18"/>
  <c r="G14" i="14"/>
  <c r="I8" i="14"/>
  <c r="H9" i="14"/>
  <c r="H14" i="14" s="1"/>
  <c r="H11" i="14"/>
  <c r="H13" i="14" s="1"/>
  <c r="H10" i="14"/>
  <c r="S20" i="18" l="1"/>
  <c r="U17" i="18"/>
  <c r="U15" i="18"/>
  <c r="W14" i="18"/>
  <c r="U16" i="18"/>
  <c r="S61" i="18"/>
  <c r="I9" i="14"/>
  <c r="J8" i="14"/>
  <c r="I11" i="14"/>
  <c r="I13" i="14" s="1"/>
  <c r="I10" i="14"/>
  <c r="W18" i="18" l="1"/>
  <c r="U19" i="18"/>
  <c r="U20" i="18" s="1"/>
  <c r="W15" i="18"/>
  <c r="W61" i="18" s="1"/>
  <c r="W17" i="18"/>
  <c r="W16" i="18"/>
  <c r="U61" i="18"/>
  <c r="I14" i="14"/>
  <c r="J9" i="14"/>
  <c r="K8" i="14"/>
  <c r="J11" i="14"/>
  <c r="J13" i="14" s="1"/>
  <c r="J10" i="14"/>
  <c r="W19" i="18" l="1"/>
  <c r="W20" i="18" s="1"/>
  <c r="K4" i="18"/>
  <c r="J14" i="14"/>
  <c r="L8" i="14"/>
  <c r="K11" i="14"/>
  <c r="K13" i="14" s="1"/>
  <c r="K10" i="14"/>
  <c r="K9" i="14"/>
  <c r="K14" i="14" s="1"/>
  <c r="L11" i="14" l="1"/>
  <c r="L13" i="14" s="1"/>
  <c r="L10" i="14"/>
  <c r="M8" i="14"/>
  <c r="L9" i="14"/>
  <c r="L14" i="14" l="1"/>
  <c r="M11" i="14"/>
  <c r="M13" i="14" s="1"/>
  <c r="M10" i="14"/>
  <c r="M9" i="14"/>
  <c r="M14" i="14" s="1"/>
  <c r="N8" i="14"/>
  <c r="N11" i="14" l="1"/>
  <c r="N13" i="14" s="1"/>
  <c r="N10" i="14"/>
  <c r="N9" i="14"/>
  <c r="N14" i="14" s="1"/>
  <c r="O8" i="14"/>
  <c r="O11" i="14" l="1"/>
  <c r="O13" i="14" s="1"/>
  <c r="O10" i="14"/>
  <c r="O9" i="14"/>
  <c r="P8" i="14"/>
  <c r="O14" i="14" l="1"/>
  <c r="P10" i="14"/>
  <c r="P9" i="14"/>
  <c r="P11" i="14"/>
  <c r="P13" i="14" s="1"/>
  <c r="Q8" i="14"/>
  <c r="P14" i="14" l="1"/>
  <c r="Q9" i="14"/>
  <c r="Q10" i="14"/>
  <c r="R8" i="14"/>
  <c r="Q11" i="14"/>
  <c r="Q13" i="14" s="1"/>
  <c r="Q14" i="14" l="1"/>
  <c r="R10" i="14"/>
  <c r="R9" i="14"/>
  <c r="R11" i="14"/>
  <c r="R13" i="14" s="1"/>
  <c r="R14" i="14" l="1"/>
</calcChain>
</file>

<file path=xl/sharedStrings.xml><?xml version="1.0" encoding="utf-8"?>
<sst xmlns="http://schemas.openxmlformats.org/spreadsheetml/2006/main" count="138" uniqueCount="96">
  <si>
    <t>入社日</t>
    <rPh sb="0" eb="2">
      <t>ニュウシャ</t>
    </rPh>
    <rPh sb="2" eb="3">
      <t>ヒ</t>
    </rPh>
    <phoneticPr fontId="2"/>
  </si>
  <si>
    <t>付与日</t>
    <rPh sb="0" eb="2">
      <t>フヨ</t>
    </rPh>
    <rPh sb="2" eb="3">
      <t>ヒ</t>
    </rPh>
    <phoneticPr fontId="2"/>
  </si>
  <si>
    <t>入社から経過年数</t>
    <rPh sb="0" eb="2">
      <t>ニュウシャ</t>
    </rPh>
    <rPh sb="4" eb="6">
      <t>ケイカ</t>
    </rPh>
    <rPh sb="6" eb="8">
      <t>ネンスウ</t>
    </rPh>
    <phoneticPr fontId="2"/>
  </si>
  <si>
    <t>使用日</t>
    <rPh sb="0" eb="2">
      <t>シヨウ</t>
    </rPh>
    <rPh sb="2" eb="3">
      <t>ヒ</t>
    </rPh>
    <phoneticPr fontId="2"/>
  </si>
  <si>
    <t>使用期限（時効2年）</t>
    <rPh sb="0" eb="2">
      <t>シヨウ</t>
    </rPh>
    <rPh sb="2" eb="4">
      <t>キゲン</t>
    </rPh>
    <rPh sb="5" eb="7">
      <t>ジコウ</t>
    </rPh>
    <rPh sb="8" eb="9">
      <t>ネン</t>
    </rPh>
    <phoneticPr fontId="1"/>
  </si>
  <si>
    <t>年次有給休暇付与日数</t>
    <rPh sb="0" eb="2">
      <t>ネンジ</t>
    </rPh>
    <rPh sb="2" eb="4">
      <t>ユウキュウ</t>
    </rPh>
    <rPh sb="4" eb="6">
      <t>キュウカ</t>
    </rPh>
    <rPh sb="6" eb="8">
      <t>フヨ</t>
    </rPh>
    <rPh sb="8" eb="10">
      <t>ニッスウ</t>
    </rPh>
    <phoneticPr fontId="2"/>
  </si>
  <si>
    <t>残日数</t>
    <rPh sb="0" eb="1">
      <t>ザン</t>
    </rPh>
    <rPh sb="1" eb="3">
      <t>ニッスウ</t>
    </rPh>
    <phoneticPr fontId="1"/>
  </si>
  <si>
    <t>使用日数</t>
    <rPh sb="0" eb="2">
      <t>シヨウ</t>
    </rPh>
    <rPh sb="2" eb="4">
      <t>ニッスウ</t>
    </rPh>
    <phoneticPr fontId="1"/>
  </si>
  <si>
    <t>氏名　</t>
    <rPh sb="0" eb="2">
      <t>シメイ</t>
    </rPh>
    <phoneticPr fontId="1"/>
  </si>
  <si>
    <t>1年6ヶ月</t>
  </si>
  <si>
    <t>2年6ヶ月</t>
  </si>
  <si>
    <t>3年6ヶ月</t>
  </si>
  <si>
    <t>4年6ヶ月</t>
  </si>
  <si>
    <t>5年6ヶ月</t>
  </si>
  <si>
    <t>6年6ヶ月以上</t>
    <rPh sb="5" eb="7">
      <t>イジョウ</t>
    </rPh>
    <phoneticPr fontId="8"/>
  </si>
  <si>
    <t>勤務形態</t>
    <rPh sb="0" eb="4">
      <t>キンムケイタイ</t>
    </rPh>
    <phoneticPr fontId="1"/>
  </si>
  <si>
    <t>フルタイム</t>
  </si>
  <si>
    <t>フルタイム</t>
    <phoneticPr fontId="7"/>
  </si>
  <si>
    <t>年次有給休暇管理簿</t>
    <rPh sb="0" eb="2">
      <t>ネンジ</t>
    </rPh>
    <rPh sb="2" eb="4">
      <t>ユウキュウ</t>
    </rPh>
    <rPh sb="4" eb="6">
      <t>キュウカ</t>
    </rPh>
    <rPh sb="6" eb="8">
      <t>カンリ</t>
    </rPh>
    <rPh sb="8" eb="9">
      <t>ボ</t>
    </rPh>
    <phoneticPr fontId="1"/>
  </si>
  <si>
    <t>週４日</t>
    <rPh sb="0" eb="1">
      <t>シュウ</t>
    </rPh>
    <phoneticPr fontId="7"/>
  </si>
  <si>
    <t>週３日</t>
    <phoneticPr fontId="7"/>
  </si>
  <si>
    <t>週２日</t>
    <phoneticPr fontId="7"/>
  </si>
  <si>
    <t>週１日</t>
    <phoneticPr fontId="7"/>
  </si>
  <si>
    <t>勤務形態</t>
    <rPh sb="0" eb="2">
      <t>キンム</t>
    </rPh>
    <rPh sb="2" eb="4">
      <t>ケイタイ</t>
    </rPh>
    <phoneticPr fontId="7"/>
  </si>
  <si>
    <t>付与方法</t>
    <rPh sb="0" eb="2">
      <t>フヨ</t>
    </rPh>
    <rPh sb="2" eb="4">
      <t>ホウホウ</t>
    </rPh>
    <phoneticPr fontId="7"/>
  </si>
  <si>
    <t>開始年月</t>
    <rPh sb="0" eb="2">
      <t>カイシ</t>
    </rPh>
    <rPh sb="2" eb="4">
      <t>ネンゲツ</t>
    </rPh>
    <phoneticPr fontId="7"/>
  </si>
  <si>
    <t>指定年月</t>
    <rPh sb="0" eb="2">
      <t>シテイ</t>
    </rPh>
    <rPh sb="2" eb="4">
      <t>ネンゲツ</t>
    </rPh>
    <phoneticPr fontId="7"/>
  </si>
  <si>
    <t>基準月</t>
    <rPh sb="0" eb="2">
      <t>キジュン</t>
    </rPh>
    <rPh sb="2" eb="3">
      <t>ツキ</t>
    </rPh>
    <phoneticPr fontId="7"/>
  </si>
  <si>
    <t>初回付与</t>
    <rPh sb="0" eb="2">
      <t>ショカイ</t>
    </rPh>
    <rPh sb="2" eb="4">
      <t>フヨ</t>
    </rPh>
    <phoneticPr fontId="7"/>
  </si>
  <si>
    <t>初回付与日数</t>
    <rPh sb="0" eb="2">
      <t>ショカイ</t>
    </rPh>
    <rPh sb="2" eb="4">
      <t>フヨ</t>
    </rPh>
    <rPh sb="4" eb="6">
      <t>ニッスウ</t>
    </rPh>
    <phoneticPr fontId="7"/>
  </si>
  <si>
    <t>基準月付与</t>
  </si>
  <si>
    <t>失効日数</t>
    <rPh sb="0" eb="2">
      <t>シッコウ</t>
    </rPh>
    <rPh sb="2" eb="4">
      <t>ニッスウ</t>
    </rPh>
    <phoneticPr fontId="7"/>
  </si>
  <si>
    <t>初回付与年月</t>
    <rPh sb="0" eb="2">
      <t>ショカイ</t>
    </rPh>
    <rPh sb="2" eb="4">
      <t>フヨ</t>
    </rPh>
    <rPh sb="4" eb="6">
      <t>ネンゲツ</t>
    </rPh>
    <phoneticPr fontId="7"/>
  </si>
  <si>
    <t>指定あり</t>
  </si>
  <si>
    <t>あり</t>
  </si>
  <si>
    <t>現在有休残日数</t>
    <rPh sb="0" eb="2">
      <t>ゲンザイ</t>
    </rPh>
    <rPh sb="2" eb="5">
      <t>ユウキュウザン</t>
    </rPh>
    <rPh sb="5" eb="7">
      <t>ニッスウ</t>
    </rPh>
    <phoneticPr fontId="7"/>
  </si>
  <si>
    <t>今年度
有休取得日数</t>
    <rPh sb="0" eb="3">
      <t>コンネンド</t>
    </rPh>
    <rPh sb="4" eb="6">
      <t>ユウキュウ</t>
    </rPh>
    <rPh sb="6" eb="8">
      <t>シュトク</t>
    </rPh>
    <rPh sb="8" eb="10">
      <t>ニッスウ</t>
    </rPh>
    <phoneticPr fontId="7"/>
  </si>
  <si>
    <t>～</t>
    <phoneticPr fontId="7"/>
  </si>
  <si>
    <t>田中　太郎</t>
    <rPh sb="0" eb="2">
      <t>タナカ</t>
    </rPh>
    <rPh sb="3" eb="5">
      <t>タロウ</t>
    </rPh>
    <phoneticPr fontId="7"/>
  </si>
  <si>
    <t>（１）</t>
    <phoneticPr fontId="7"/>
  </si>
  <si>
    <t>（２）</t>
    <phoneticPr fontId="7"/>
  </si>
  <si>
    <t>（３）</t>
    <phoneticPr fontId="7"/>
  </si>
  <si>
    <t>入社日</t>
  </si>
  <si>
    <t>管理を開始する開始年月を選択してください。</t>
    <phoneticPr fontId="7"/>
  </si>
  <si>
    <t>氏名、入社日、勤務形態を入力してください。</t>
    <rPh sb="0" eb="2">
      <t>シメイ</t>
    </rPh>
    <rPh sb="3" eb="5">
      <t>ニュウシャ</t>
    </rPh>
    <rPh sb="5" eb="6">
      <t>ヒ</t>
    </rPh>
    <rPh sb="7" eb="9">
      <t>キンム</t>
    </rPh>
    <rPh sb="9" eb="11">
      <t>ケイタイ</t>
    </rPh>
    <rPh sb="12" eb="14">
      <t>ニュウリョク</t>
    </rPh>
    <phoneticPr fontId="7"/>
  </si>
  <si>
    <t>有休の付与方法をプルダウンから選択してください。</t>
    <rPh sb="0" eb="2">
      <t>ユウキュウ</t>
    </rPh>
    <rPh sb="3" eb="5">
      <t>フヨ</t>
    </rPh>
    <rPh sb="5" eb="7">
      <t>ホウホウ</t>
    </rPh>
    <rPh sb="15" eb="17">
      <t>センタク</t>
    </rPh>
    <phoneticPr fontId="7"/>
  </si>
  <si>
    <t>新規入社の場合は、「入社日」を選択します。</t>
    <phoneticPr fontId="7"/>
  </si>
  <si>
    <t>既に入社済で数年管理していた場合は、プルダウンから「指定あり」を選択して、</t>
    <phoneticPr fontId="7"/>
  </si>
  <si>
    <t>（４）</t>
    <phoneticPr fontId="7"/>
  </si>
  <si>
    <t>入社時に有休を付与する場合、</t>
    <phoneticPr fontId="7"/>
  </si>
  <si>
    <t>初回付与「あり」を選択し、初回付与年月と初回付与日数を入力してください。</t>
    <phoneticPr fontId="7"/>
  </si>
  <si>
    <t>例：</t>
    <rPh sb="0" eb="1">
      <t>レイ</t>
    </rPh>
    <phoneticPr fontId="7"/>
  </si>
  <si>
    <t>アラートについて</t>
    <phoneticPr fontId="7"/>
  </si>
  <si>
    <t>例１</t>
    <rPh sb="0" eb="1">
      <t>レイ</t>
    </rPh>
    <phoneticPr fontId="7"/>
  </si>
  <si>
    <t>管理を開始する指定年月が入社日よりも以前の年月で設定されていた場合に表示されます。</t>
    <rPh sb="0" eb="2">
      <t>カンリ</t>
    </rPh>
    <rPh sb="3" eb="5">
      <t>カイシ</t>
    </rPh>
    <rPh sb="7" eb="11">
      <t>シテイネンゲツ</t>
    </rPh>
    <rPh sb="12" eb="14">
      <t>ニュウシャ</t>
    </rPh>
    <rPh sb="14" eb="15">
      <t>ヒ</t>
    </rPh>
    <rPh sb="18" eb="20">
      <t>イゼン</t>
    </rPh>
    <rPh sb="21" eb="22">
      <t>ネン</t>
    </rPh>
    <rPh sb="22" eb="23">
      <t>ゲツ</t>
    </rPh>
    <rPh sb="24" eb="26">
      <t>セッテイ</t>
    </rPh>
    <rPh sb="31" eb="33">
      <t>バアイ</t>
    </rPh>
    <rPh sb="34" eb="36">
      <t>ヒョウジ</t>
    </rPh>
    <phoneticPr fontId="7"/>
  </si>
  <si>
    <t>指定年月を入社日以降に設定してください。</t>
    <rPh sb="0" eb="2">
      <t>シテイ</t>
    </rPh>
    <rPh sb="2" eb="4">
      <t>ネンゲツ</t>
    </rPh>
    <rPh sb="5" eb="7">
      <t>ニュウシャ</t>
    </rPh>
    <rPh sb="7" eb="8">
      <t>ヒ</t>
    </rPh>
    <rPh sb="8" eb="10">
      <t>イコウ</t>
    </rPh>
    <rPh sb="11" eb="13">
      <t>セッテイ</t>
    </rPh>
    <phoneticPr fontId="7"/>
  </si>
  <si>
    <t>例２</t>
    <rPh sb="0" eb="1">
      <t>レイ</t>
    </rPh>
    <phoneticPr fontId="7"/>
  </si>
  <si>
    <t>現在残っている有休を付与した最も古い年月を「指定年月」に入力してください。</t>
    <rPh sb="0" eb="2">
      <t>ゲンザイ</t>
    </rPh>
    <rPh sb="2" eb="3">
      <t>ノコ</t>
    </rPh>
    <rPh sb="7" eb="9">
      <t>ユウキュウ</t>
    </rPh>
    <rPh sb="10" eb="12">
      <t>フヨ</t>
    </rPh>
    <rPh sb="14" eb="15">
      <t>モット</t>
    </rPh>
    <rPh sb="16" eb="17">
      <t>フル</t>
    </rPh>
    <rPh sb="18" eb="20">
      <t>ネンゲツ</t>
    </rPh>
    <rPh sb="22" eb="24">
      <t>シテイ</t>
    </rPh>
    <rPh sb="24" eb="26">
      <t>ネンゲツ</t>
    </rPh>
    <rPh sb="28" eb="30">
      <t>ニュウリョク</t>
    </rPh>
    <phoneticPr fontId="7"/>
  </si>
  <si>
    <t>指定年月は現在残っている有休を付与した最も古い年月を入力する箇所であり、</t>
    <rPh sb="0" eb="2">
      <t>シテイ</t>
    </rPh>
    <rPh sb="2" eb="3">
      <t>ネン</t>
    </rPh>
    <rPh sb="3" eb="4">
      <t>ツキ</t>
    </rPh>
    <rPh sb="5" eb="7">
      <t>ゲンザイ</t>
    </rPh>
    <rPh sb="7" eb="8">
      <t>ノコ</t>
    </rPh>
    <rPh sb="12" eb="14">
      <t>ユウキュウ</t>
    </rPh>
    <rPh sb="15" eb="17">
      <t>フヨ</t>
    </rPh>
    <rPh sb="19" eb="20">
      <t>モット</t>
    </rPh>
    <rPh sb="21" eb="22">
      <t>フル</t>
    </rPh>
    <rPh sb="23" eb="25">
      <t>ネンゲツ</t>
    </rPh>
    <rPh sb="26" eb="28">
      <t>ニュウリョク</t>
    </rPh>
    <rPh sb="30" eb="32">
      <t>カショ</t>
    </rPh>
    <phoneticPr fontId="7"/>
  </si>
  <si>
    <t>例３</t>
    <rPh sb="0" eb="1">
      <t>レイ</t>
    </rPh>
    <phoneticPr fontId="7"/>
  </si>
  <si>
    <t>比例付与において、管理を開始する指定年月が入社した月の+６ヵ月に設定されていないため表示されます。</t>
    <rPh sb="0" eb="4">
      <t>ヒレイフヨ</t>
    </rPh>
    <rPh sb="9" eb="11">
      <t>カンリ</t>
    </rPh>
    <rPh sb="12" eb="14">
      <t>カイシ</t>
    </rPh>
    <rPh sb="16" eb="20">
      <t>シテイネンゲツ</t>
    </rPh>
    <rPh sb="21" eb="23">
      <t>ニュウシャ</t>
    </rPh>
    <rPh sb="25" eb="26">
      <t>ツキ</t>
    </rPh>
    <rPh sb="28" eb="31">
      <t>ロッカゲツ</t>
    </rPh>
    <rPh sb="32" eb="34">
      <t>セッテイ</t>
    </rPh>
    <rPh sb="42" eb="44">
      <t>ヒョウジ</t>
    </rPh>
    <phoneticPr fontId="7"/>
  </si>
  <si>
    <t>例３でいうと、入社月は4月なので、指定月は+6ヵ月の"10月"と入力する必要があります。</t>
    <rPh sb="0" eb="1">
      <t>レイ</t>
    </rPh>
    <rPh sb="7" eb="9">
      <t>ニュウシャ</t>
    </rPh>
    <rPh sb="9" eb="10">
      <t>ツキ</t>
    </rPh>
    <rPh sb="12" eb="13">
      <t>ガツ</t>
    </rPh>
    <rPh sb="17" eb="19">
      <t>シテイ</t>
    </rPh>
    <rPh sb="19" eb="20">
      <t>ツキ</t>
    </rPh>
    <rPh sb="22" eb="25">
      <t>ロッカゲツ</t>
    </rPh>
    <rPh sb="29" eb="30">
      <t>ガツ</t>
    </rPh>
    <rPh sb="32" eb="34">
      <t>ニュウリョク</t>
    </rPh>
    <rPh sb="36" eb="38">
      <t>ヒツヨウ</t>
    </rPh>
    <phoneticPr fontId="7"/>
  </si>
  <si>
    <t>例４</t>
    <rPh sb="0" eb="1">
      <t>レイ</t>
    </rPh>
    <phoneticPr fontId="7"/>
  </si>
  <si>
    <t>初回付与年月が入社日よりも以前の年月で設定されていた場合に表示されます。</t>
    <rPh sb="0" eb="2">
      <t>ショカイ</t>
    </rPh>
    <rPh sb="2" eb="4">
      <t>フヨ</t>
    </rPh>
    <rPh sb="4" eb="6">
      <t>ネンゲツ</t>
    </rPh>
    <rPh sb="7" eb="9">
      <t>ニュウシャ</t>
    </rPh>
    <rPh sb="9" eb="10">
      <t>ヒ</t>
    </rPh>
    <rPh sb="13" eb="15">
      <t>イゼン</t>
    </rPh>
    <rPh sb="16" eb="18">
      <t>ネンゲツ</t>
    </rPh>
    <rPh sb="19" eb="21">
      <t>セッテイ</t>
    </rPh>
    <rPh sb="26" eb="28">
      <t>バアイ</t>
    </rPh>
    <rPh sb="29" eb="31">
      <t>ヒョウジ</t>
    </rPh>
    <phoneticPr fontId="7"/>
  </si>
  <si>
    <t>初回付与年月を、入社日以降に設定してください。</t>
    <rPh sb="0" eb="4">
      <t>ショカイフヨ</t>
    </rPh>
    <rPh sb="4" eb="6">
      <t>ネンゲツ</t>
    </rPh>
    <rPh sb="8" eb="11">
      <t>ニュウシャヒ</t>
    </rPh>
    <rPh sb="11" eb="13">
      <t>イコウ</t>
    </rPh>
    <rPh sb="14" eb="16">
      <t>セッテイ</t>
    </rPh>
    <phoneticPr fontId="7"/>
  </si>
  <si>
    <t>（５）</t>
    <phoneticPr fontId="7"/>
  </si>
  <si>
    <t>取得日</t>
    <rPh sb="0" eb="2">
      <t>シュトク</t>
    </rPh>
    <rPh sb="2" eb="3">
      <t>ヒ</t>
    </rPh>
    <phoneticPr fontId="2"/>
  </si>
  <si>
    <t>「年次有給休暇付与日数」と「取得日」の黄色・灰色の割合は連動しておりますので、</t>
    <rPh sb="1" eb="3">
      <t>ネンジ</t>
    </rPh>
    <rPh sb="3" eb="7">
      <t>ユウキュウキュウカ</t>
    </rPh>
    <rPh sb="7" eb="9">
      <t>フヨ</t>
    </rPh>
    <rPh sb="9" eb="11">
      <t>ニッスウ</t>
    </rPh>
    <rPh sb="14" eb="17">
      <t>シュトクビ</t>
    </rPh>
    <rPh sb="19" eb="21">
      <t>キイロ</t>
    </rPh>
    <rPh sb="22" eb="24">
      <t>ハイイロ</t>
    </rPh>
    <rPh sb="25" eb="27">
      <t>ワリアイ</t>
    </rPh>
    <rPh sb="28" eb="30">
      <t>レンドウ</t>
    </rPh>
    <phoneticPr fontId="7"/>
  </si>
  <si>
    <t>有休を取得したら、日付を年月日（YYYY/M/D）の形式で「取得日」の黄色網掛けの欄に入力してください。</t>
    <rPh sb="0" eb="2">
      <t>ユウキュウ</t>
    </rPh>
    <rPh sb="3" eb="5">
      <t>シュトク</t>
    </rPh>
    <rPh sb="9" eb="11">
      <t>ヒヅケ</t>
    </rPh>
    <rPh sb="12" eb="15">
      <t>ネンガッピ</t>
    </rPh>
    <rPh sb="26" eb="28">
      <t>ケイシキ</t>
    </rPh>
    <rPh sb="30" eb="32">
      <t>シュトク</t>
    </rPh>
    <rPh sb="32" eb="33">
      <t>ヒ</t>
    </rPh>
    <rPh sb="35" eb="37">
      <t>キイロ</t>
    </rPh>
    <rPh sb="37" eb="39">
      <t>アミカ</t>
    </rPh>
    <rPh sb="41" eb="42">
      <t>ラン</t>
    </rPh>
    <rPh sb="43" eb="45">
      <t>ニュウリョク</t>
    </rPh>
    <phoneticPr fontId="7"/>
  </si>
  <si>
    <t>現在の有休残数と今年度の有休取得日が右上に表示されております。</t>
    <rPh sb="0" eb="2">
      <t>ゲンザイ</t>
    </rPh>
    <rPh sb="3" eb="5">
      <t>ユウキュウ</t>
    </rPh>
    <rPh sb="5" eb="7">
      <t>ザンスウ</t>
    </rPh>
    <rPh sb="8" eb="11">
      <t>コンネンド</t>
    </rPh>
    <rPh sb="12" eb="14">
      <t>ユウキュウ</t>
    </rPh>
    <rPh sb="14" eb="16">
      <t>シュトク</t>
    </rPh>
    <rPh sb="16" eb="17">
      <t>ヒ</t>
    </rPh>
    <rPh sb="18" eb="19">
      <t>ミギ</t>
    </rPh>
    <rPh sb="19" eb="20">
      <t>ウエ</t>
    </rPh>
    <rPh sb="21" eb="23">
      <t>ヒョウジ</t>
    </rPh>
    <phoneticPr fontId="7"/>
  </si>
  <si>
    <t>今年度の有休付与日から1年間に取得した有休をカウントする仕組みです。
　</t>
    <rPh sb="0" eb="3">
      <t>コンネンド</t>
    </rPh>
    <rPh sb="4" eb="6">
      <t>ユウキュウ</t>
    </rPh>
    <rPh sb="6" eb="8">
      <t>フヨ</t>
    </rPh>
    <rPh sb="8" eb="9">
      <t>ビ</t>
    </rPh>
    <rPh sb="12" eb="14">
      <t>ネンカン</t>
    </rPh>
    <rPh sb="15" eb="17">
      <t>シュトク</t>
    </rPh>
    <rPh sb="19" eb="21">
      <t>ユウキュウ</t>
    </rPh>
    <rPh sb="28" eb="30">
      <t>シク</t>
    </rPh>
    <phoneticPr fontId="7"/>
  </si>
  <si>
    <t>期限までに3ヵ月きって、5日取得していないと赤字でお知らせします。</t>
    <rPh sb="26" eb="27">
      <t>シ</t>
    </rPh>
    <phoneticPr fontId="7"/>
  </si>
  <si>
    <t>使用方法</t>
    <rPh sb="0" eb="4">
      <t>シヨウホウホウ</t>
    </rPh>
    <phoneticPr fontId="7"/>
  </si>
  <si>
    <t>例５</t>
    <rPh sb="0" eb="1">
      <t>レイ</t>
    </rPh>
    <phoneticPr fontId="7"/>
  </si>
  <si>
    <t>©社会保険労務士法人プラスワン労務</t>
    <rPh sb="1" eb="10">
      <t>シャカイホケンロウムシホウジン</t>
    </rPh>
    <rPh sb="15" eb="17">
      <t>ロウム</t>
    </rPh>
    <phoneticPr fontId="7"/>
  </si>
  <si>
    <t>一斉付与</t>
  </si>
  <si>
    <t>一斉付与の場合は、基準月をプルダウンより選択してください。</t>
    <rPh sb="0" eb="2">
      <t>イッセイ</t>
    </rPh>
    <rPh sb="2" eb="4">
      <t>フヨ</t>
    </rPh>
    <rPh sb="5" eb="7">
      <t>バアイ</t>
    </rPh>
    <rPh sb="9" eb="11">
      <t>キジュン</t>
    </rPh>
    <rPh sb="11" eb="12">
      <t>ヅキ</t>
    </rPh>
    <rPh sb="20" eb="22">
      <t>センタク</t>
    </rPh>
    <phoneticPr fontId="7"/>
  </si>
  <si>
    <t>一斉付与において、設定している基準月と、管理を開始する指定月がアンマッチの際に表示されます。</t>
    <rPh sb="0" eb="2">
      <t>イッセイ</t>
    </rPh>
    <rPh sb="2" eb="4">
      <t>フヨ</t>
    </rPh>
    <rPh sb="9" eb="11">
      <t>セッテイ</t>
    </rPh>
    <rPh sb="15" eb="18">
      <t>キジュンヅキ</t>
    </rPh>
    <rPh sb="20" eb="22">
      <t>カンリ</t>
    </rPh>
    <rPh sb="23" eb="25">
      <t>カイシ</t>
    </rPh>
    <rPh sb="27" eb="29">
      <t>シテイ</t>
    </rPh>
    <rPh sb="29" eb="30">
      <t>ツキ</t>
    </rPh>
    <rPh sb="37" eb="38">
      <t>サイ</t>
    </rPh>
    <rPh sb="39" eb="41">
      <t>ヒョウジ</t>
    </rPh>
    <phoneticPr fontId="7"/>
  </si>
  <si>
    <t>指定月と基準月は一致するはずなので、例２の場合は20**/4/1にする必要があります。</t>
    <rPh sb="6" eb="7">
      <t>ツキ</t>
    </rPh>
    <rPh sb="8" eb="10">
      <t>イッチ</t>
    </rPh>
    <rPh sb="18" eb="19">
      <t>レイ</t>
    </rPh>
    <rPh sb="21" eb="23">
      <t>バアイ</t>
    </rPh>
    <rPh sb="35" eb="37">
      <t>ヒツヨウ</t>
    </rPh>
    <phoneticPr fontId="7"/>
  </si>
  <si>
    <t>法定付与</t>
  </si>
  <si>
    <t>在籍年数</t>
    <rPh sb="0" eb="2">
      <t>ザイセキ</t>
    </rPh>
    <rPh sb="2" eb="4">
      <t>ネンスウ</t>
    </rPh>
    <phoneticPr fontId="2"/>
  </si>
  <si>
    <t>※ご使用前に「説明」シートをご一読ください。</t>
    <rPh sb="2" eb="4">
      <t>シヨウ</t>
    </rPh>
    <rPh sb="4" eb="5">
      <t>マエ</t>
    </rPh>
    <rPh sb="7" eb="9">
      <t>セツメイ</t>
    </rPh>
    <rPh sb="15" eb="17">
      <t>イチドク</t>
    </rPh>
    <phoneticPr fontId="7"/>
  </si>
  <si>
    <t xml:space="preserve">※勤務形態をプルダウンから選択してください。
</t>
    <phoneticPr fontId="7"/>
  </si>
  <si>
    <t>　 表(有休)シートと連動しており、有休付与日数を参照しています。</t>
    <phoneticPr fontId="7"/>
  </si>
  <si>
    <t>※週4以下勤務でも週の労働時間が30h以上の場合は【フルタイム】を選択してください。</t>
    <phoneticPr fontId="7"/>
  </si>
  <si>
    <t>更新履歴</t>
    <rPh sb="0" eb="4">
      <t>コウシンリレキ</t>
    </rPh>
    <phoneticPr fontId="7"/>
  </si>
  <si>
    <t>ver1.0</t>
    <phoneticPr fontId="7"/>
  </si>
  <si>
    <t>リリース</t>
    <phoneticPr fontId="7"/>
  </si>
  <si>
    <t>ver1.1</t>
    <phoneticPr fontId="7"/>
  </si>
  <si>
    <t>「法定付与」「開始年月を指定あり」を選択した時、入社から6ヵ月後を設定しても「入社月+6ヵ月にしてください」のアラートが消えない事象を解消</t>
    <rPh sb="1" eb="3">
      <t>ホウテイ</t>
    </rPh>
    <rPh sb="3" eb="5">
      <t>フヨ</t>
    </rPh>
    <rPh sb="7" eb="11">
      <t>カイシネンゲツ</t>
    </rPh>
    <rPh sb="12" eb="14">
      <t>シテイ</t>
    </rPh>
    <rPh sb="18" eb="20">
      <t>センタク</t>
    </rPh>
    <rPh sb="22" eb="23">
      <t>トキ</t>
    </rPh>
    <rPh sb="24" eb="26">
      <t>ニュウシャ</t>
    </rPh>
    <rPh sb="28" eb="32">
      <t>ロッカゲツゴ</t>
    </rPh>
    <rPh sb="33" eb="35">
      <t>セッテイ</t>
    </rPh>
    <rPh sb="39" eb="41">
      <t>ニュウシャ</t>
    </rPh>
    <rPh sb="41" eb="42">
      <t>ツキ</t>
    </rPh>
    <rPh sb="45" eb="46">
      <t>ゲツ</t>
    </rPh>
    <rPh sb="60" eb="61">
      <t>キ</t>
    </rPh>
    <rPh sb="64" eb="66">
      <t>ジショウ</t>
    </rPh>
    <rPh sb="67" eb="69">
      <t>カイショウ</t>
    </rPh>
    <phoneticPr fontId="7"/>
  </si>
  <si>
    <t>法定付与を選択した際、基準月がグレーアウトにならないエラーを解消</t>
    <rPh sb="0" eb="2">
      <t>ホウテイ</t>
    </rPh>
    <rPh sb="2" eb="4">
      <t>フヨ</t>
    </rPh>
    <rPh sb="5" eb="7">
      <t>センタク</t>
    </rPh>
    <rPh sb="9" eb="10">
      <t>サイ</t>
    </rPh>
    <rPh sb="11" eb="14">
      <t>キジュンゲツ</t>
    </rPh>
    <rPh sb="30" eb="32">
      <t>カイショウ</t>
    </rPh>
    <phoneticPr fontId="7"/>
  </si>
  <si>
    <t>残日数の式に使用</t>
    <rPh sb="0" eb="3">
      <t>ザンニッスウ</t>
    </rPh>
    <rPh sb="4" eb="5">
      <t>シキ</t>
    </rPh>
    <rPh sb="6" eb="8">
      <t>シヨウ</t>
    </rPh>
    <phoneticPr fontId="7"/>
  </si>
  <si>
    <t>今年度の有休取得日数に使用</t>
    <rPh sb="0" eb="3">
      <t>コンネンド</t>
    </rPh>
    <rPh sb="4" eb="6">
      <t>ユウキュウ</t>
    </rPh>
    <rPh sb="6" eb="8">
      <t>シュトク</t>
    </rPh>
    <rPh sb="8" eb="10">
      <t>ニッスウ</t>
    </rPh>
    <rPh sb="11" eb="13">
      <t>シヨウ</t>
    </rPh>
    <phoneticPr fontId="7"/>
  </si>
  <si>
    <t>例６</t>
    <rPh sb="0" eb="1">
      <t>レイ</t>
    </rPh>
    <phoneticPr fontId="7"/>
  </si>
  <si>
    <t>付与された日数以上の有休を取得した場合、残日数が赤字になりお知らせします。</t>
    <rPh sb="0" eb="2">
      <t>フヨ</t>
    </rPh>
    <rPh sb="5" eb="7">
      <t>ニッスウ</t>
    </rPh>
    <rPh sb="7" eb="9">
      <t>イジョウ</t>
    </rPh>
    <rPh sb="10" eb="12">
      <t>ユウキュウ</t>
    </rPh>
    <rPh sb="13" eb="15">
      <t>シュトク</t>
    </rPh>
    <rPh sb="17" eb="19">
      <t>バアイ</t>
    </rPh>
    <rPh sb="20" eb="23">
      <t>ザンニッスウ</t>
    </rPh>
    <rPh sb="24" eb="26">
      <t>アカジ</t>
    </rPh>
    <rPh sb="30" eb="31">
      <t>シ</t>
    </rPh>
    <phoneticPr fontId="7"/>
  </si>
  <si>
    <t>以下の例ですと、取得した全日有休のうち、１日を半休にする必要があります。</t>
    <rPh sb="0" eb="2">
      <t>イカ</t>
    </rPh>
    <rPh sb="3" eb="4">
      <t>レイ</t>
    </rPh>
    <rPh sb="8" eb="10">
      <t>シュトク</t>
    </rPh>
    <rPh sb="12" eb="14">
      <t>ゼンニチ</t>
    </rPh>
    <rPh sb="14" eb="16">
      <t>ユウキュウ</t>
    </rPh>
    <rPh sb="21" eb="22">
      <t>ヒ</t>
    </rPh>
    <rPh sb="23" eb="25">
      <t>ハンキュウ</t>
    </rPh>
    <rPh sb="28" eb="30">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</si>
</sst>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日&quot;"/>
    <numFmt numFmtId="177" formatCode="0&quot;月&quot;"/>
    <numFmt numFmtId="178" formatCode="General&quot;ヵ月&quot;"/>
    <numFmt numFmtId="179" formatCode="General&quot;ヵ月以上&quot;"/>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HG丸ｺﾞｼｯｸM-PRO"/>
      <family val="3"/>
      <charset val="128"/>
    </font>
    <font>
      <sz val="9"/>
      <color theme="1"/>
      <name val="HG丸ｺﾞｼｯｸM-PRO"/>
      <family val="3"/>
      <charset val="128"/>
    </font>
    <font>
      <sz val="14"/>
      <color theme="1"/>
      <name val="HG丸ｺﾞｼｯｸM-PRO"/>
      <family val="3"/>
      <charset val="128"/>
    </font>
    <font>
      <sz val="6"/>
      <name val="ＭＳ Ｐゴシック"/>
      <family val="3"/>
      <charset val="128"/>
      <scheme val="minor"/>
    </font>
    <font>
      <sz val="6"/>
      <name val="ＭＳ Ｐゴシック"/>
      <family val="2"/>
      <charset val="128"/>
      <scheme val="minor"/>
    </font>
    <font>
      <sz val="14"/>
      <name val="HG丸ｺﾞｼｯｸM-PRO"/>
      <family val="3"/>
      <charset val="128"/>
    </font>
    <font>
      <b/>
      <sz val="18"/>
      <color theme="1"/>
      <name val="HG丸ｺﾞｼｯｸM-PRO"/>
      <family val="3"/>
      <charset val="128"/>
    </font>
    <font>
      <b/>
      <sz val="14"/>
      <color theme="1"/>
      <name val="HG丸ｺﾞｼｯｸM-PRO"/>
      <family val="3"/>
      <charset val="128"/>
    </font>
    <font>
      <sz val="12"/>
      <color theme="1"/>
      <name val="HG丸ｺﾞｼｯｸM-PRO"/>
      <family val="3"/>
      <charset val="128"/>
    </font>
    <font>
      <b/>
      <sz val="10"/>
      <color theme="1"/>
      <name val="HG丸ｺﾞｼｯｸM-PRO"/>
      <family val="3"/>
      <charset val="128"/>
    </font>
    <font>
      <sz val="8"/>
      <color theme="1"/>
      <name val="HG丸ｺﾞｼｯｸM-PRO"/>
      <family val="3"/>
      <charset val="128"/>
    </font>
    <font>
      <b/>
      <sz val="8"/>
      <color theme="1"/>
      <name val="HG丸ｺﾞｼｯｸM-PRO"/>
      <family val="3"/>
      <charset val="128"/>
    </font>
    <font>
      <sz val="8"/>
      <color theme="1"/>
      <name val="ＭＳ Ｐゴシック"/>
      <family val="3"/>
      <charset val="128"/>
      <scheme val="minor"/>
    </font>
    <font>
      <sz val="8"/>
      <color theme="0"/>
      <name val="ＭＳ Ｐゴシック"/>
      <family val="3"/>
      <charset val="128"/>
      <scheme val="minor"/>
    </font>
    <font>
      <sz val="8"/>
      <color theme="0"/>
      <name val="HG丸ｺﾞｼｯｸM-PRO"/>
      <family val="3"/>
      <charset val="128"/>
    </font>
    <font>
      <sz val="7"/>
      <name val="HG丸ｺﾞｼｯｸM-PRO"/>
      <family val="3"/>
      <charset val="128"/>
    </font>
    <font>
      <sz val="7"/>
      <color theme="1"/>
      <name val="HG丸ｺﾞｼｯｸM-PRO"/>
      <family val="3"/>
      <charset val="128"/>
    </font>
    <font>
      <sz val="10"/>
      <color theme="1"/>
      <name val="HG丸ｺﾞｼｯｸM-PRO"/>
      <family val="3"/>
      <charset val="128"/>
    </font>
    <font>
      <b/>
      <sz val="7"/>
      <color theme="1"/>
      <name val="HG丸ｺﾞｼｯｸM-PRO"/>
      <family val="3"/>
      <charset val="128"/>
    </font>
    <font>
      <b/>
      <sz val="18"/>
      <color theme="1"/>
      <name val="ＭＳ Ｐゴシック"/>
      <family val="3"/>
      <charset val="128"/>
      <scheme val="minor"/>
    </font>
    <font>
      <sz val="18"/>
      <color theme="1"/>
      <name val="ＭＳ Ｐゴシック"/>
      <family val="3"/>
      <charset val="128"/>
      <scheme val="minor"/>
    </font>
    <font>
      <b/>
      <sz val="14"/>
      <color rgb="FFFF0000"/>
      <name val="HG丸ｺﾞｼｯｸM-PRO"/>
      <family val="3"/>
      <charset val="128"/>
    </font>
    <font>
      <sz val="9"/>
      <color theme="1"/>
      <name val="ＭＳ Ｐゴシック"/>
      <family val="3"/>
      <charset val="128"/>
      <scheme val="minor"/>
    </font>
  </fonts>
  <fills count="8">
    <fill>
      <patternFill patternType="none"/>
    </fill>
    <fill>
      <patternFill patternType="gray125"/>
    </fill>
    <fill>
      <patternFill patternType="solid">
        <fgColor theme="0" tint="-0.34998626667073579"/>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ECFCE"/>
        <bgColor indexed="64"/>
      </patternFill>
    </fill>
    <fill>
      <patternFill patternType="solid">
        <fgColor theme="1" tint="0.34998626667073579"/>
        <bgColor indexed="64"/>
      </patternFill>
    </fill>
  </fills>
  <borders count="60">
    <border>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style="dotted">
        <color indexed="64"/>
      </top>
      <bottom style="dotted">
        <color indexed="64"/>
      </bottom>
      <diagonal/>
    </border>
    <border>
      <left/>
      <right/>
      <top style="dotted">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right/>
      <top/>
      <bottom style="dotted">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ck">
        <color indexed="64"/>
      </left>
      <right/>
      <top/>
      <bottom/>
      <diagonal/>
    </border>
    <border>
      <left style="thick">
        <color indexed="64"/>
      </left>
      <right/>
      <top style="thick">
        <color indexed="64"/>
      </top>
      <bottom/>
      <diagonal/>
    </border>
    <border>
      <left style="thick">
        <color indexed="64"/>
      </left>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top/>
      <bottom style="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ck">
        <color indexed="64"/>
      </right>
      <top/>
      <bottom/>
      <diagonal/>
    </border>
    <border>
      <left/>
      <right style="thick">
        <color indexed="64"/>
      </right>
      <top style="thick">
        <color indexed="64"/>
      </top>
      <bottom/>
      <diagonal/>
    </border>
    <border>
      <left/>
      <right style="thick">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top/>
      <bottom style="thick">
        <color indexed="64"/>
      </bottom>
      <diagonal/>
    </border>
  </borders>
  <cellStyleXfs count="2">
    <xf numFmtId="0" fontId="0" fillId="0" borderId="0">
      <alignment vertical="center"/>
    </xf>
    <xf numFmtId="0" fontId="3" fillId="0" borderId="0">
      <alignment vertical="center"/>
    </xf>
  </cellStyleXfs>
  <cellXfs count="203">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4" fillId="0" borderId="14" xfId="0" applyFont="1" applyBorder="1" applyAlignment="1">
      <alignment horizontal="center" vertical="center"/>
    </xf>
    <xf numFmtId="0" fontId="6" fillId="0" borderId="0" xfId="0" applyFont="1" applyAlignment="1">
      <alignment horizontal="left" vertical="center"/>
    </xf>
    <xf numFmtId="14" fontId="6" fillId="2" borderId="21" xfId="0" applyNumberFormat="1" applyFont="1" applyFill="1" applyBorder="1" applyAlignment="1" applyProtection="1">
      <alignment horizontal="center" vertical="center"/>
      <protection locked="0"/>
    </xf>
    <xf numFmtId="49" fontId="6" fillId="0" borderId="16" xfId="0" applyNumberFormat="1" applyFont="1" applyBorder="1" applyAlignment="1">
      <alignment horizontal="center" vertical="center"/>
    </xf>
    <xf numFmtId="14" fontId="9" fillId="2" borderId="17" xfId="1" applyNumberFormat="1" applyFont="1" applyFill="1" applyBorder="1" applyAlignment="1" applyProtection="1">
      <alignment horizontal="center" vertical="center"/>
      <protection locked="0"/>
    </xf>
    <xf numFmtId="14" fontId="9" fillId="2" borderId="19" xfId="1" applyNumberFormat="1" applyFont="1" applyFill="1" applyBorder="1" applyAlignment="1" applyProtection="1">
      <alignment horizontal="center" vertical="center"/>
      <protection locked="0"/>
    </xf>
    <xf numFmtId="14" fontId="9" fillId="2" borderId="11" xfId="1" applyNumberFormat="1" applyFont="1" applyFill="1" applyBorder="1" applyAlignment="1" applyProtection="1">
      <alignment horizontal="center" vertical="center"/>
      <protection locked="0"/>
    </xf>
    <xf numFmtId="14" fontId="6" fillId="2" borderId="19" xfId="0" applyNumberFormat="1" applyFont="1" applyFill="1" applyBorder="1" applyAlignment="1" applyProtection="1">
      <alignment horizontal="center" vertical="center"/>
      <protection locked="0"/>
    </xf>
    <xf numFmtId="14" fontId="6" fillId="2" borderId="11" xfId="0" applyNumberFormat="1" applyFont="1" applyFill="1" applyBorder="1" applyAlignment="1" applyProtection="1">
      <alignment horizontal="center" vertical="center"/>
      <protection locked="0"/>
    </xf>
    <xf numFmtId="14" fontId="9" fillId="2" borderId="18" xfId="1" applyNumberFormat="1" applyFont="1" applyFill="1" applyBorder="1" applyAlignment="1" applyProtection="1">
      <alignment horizontal="center" vertical="center"/>
      <protection locked="0"/>
    </xf>
    <xf numFmtId="14" fontId="9" fillId="2" borderId="20" xfId="1" applyNumberFormat="1" applyFont="1" applyFill="1" applyBorder="1" applyAlignment="1" applyProtection="1">
      <alignment horizontal="center" vertical="center"/>
      <protection locked="0"/>
    </xf>
    <xf numFmtId="14" fontId="9" fillId="2" borderId="12" xfId="1" applyNumberFormat="1" applyFont="1" applyFill="1" applyBorder="1" applyAlignment="1" applyProtection="1">
      <alignment horizontal="center" vertical="center"/>
      <protection locked="0"/>
    </xf>
    <xf numFmtId="14" fontId="6" fillId="2" borderId="20" xfId="0" applyNumberFormat="1" applyFont="1" applyFill="1" applyBorder="1" applyAlignment="1" applyProtection="1">
      <alignment horizontal="center" vertical="center"/>
      <protection locked="0"/>
    </xf>
    <xf numFmtId="14" fontId="6" fillId="2" borderId="12" xfId="0" applyNumberFormat="1" applyFont="1" applyFill="1" applyBorder="1" applyAlignment="1" applyProtection="1">
      <alignment horizontal="center" vertical="center"/>
      <protection locked="0"/>
    </xf>
    <xf numFmtId="0" fontId="10" fillId="0" borderId="0" xfId="0" applyFont="1">
      <alignment vertical="center"/>
    </xf>
    <xf numFmtId="0" fontId="4" fillId="4" borderId="14" xfId="0" applyFont="1" applyFill="1" applyBorder="1" applyAlignment="1">
      <alignment horizontal="center" vertical="center"/>
    </xf>
    <xf numFmtId="0" fontId="4" fillId="0" borderId="0" xfId="0" applyFont="1" applyAlignment="1">
      <alignment horizontal="center" vertical="center"/>
    </xf>
    <xf numFmtId="0" fontId="11" fillId="5" borderId="14" xfId="0" applyFont="1" applyFill="1" applyBorder="1" applyAlignment="1">
      <alignment horizontal="center" vertical="center"/>
    </xf>
    <xf numFmtId="0" fontId="6" fillId="0" borderId="23" xfId="0" applyFont="1" applyBorder="1" applyAlignment="1">
      <alignment horizontal="center" vertical="center"/>
    </xf>
    <xf numFmtId="14" fontId="9" fillId="2" borderId="26" xfId="1" applyNumberFormat="1" applyFont="1" applyFill="1" applyBorder="1" applyAlignment="1" applyProtection="1">
      <alignment horizontal="center" vertical="center"/>
      <protection locked="0"/>
    </xf>
    <xf numFmtId="14" fontId="9" fillId="2" borderId="21" xfId="1" applyNumberFormat="1" applyFont="1" applyFill="1" applyBorder="1" applyAlignment="1" applyProtection="1">
      <alignment horizontal="center" vertical="center"/>
      <protection locked="0"/>
    </xf>
    <xf numFmtId="14" fontId="9" fillId="2" borderId="27" xfId="1" applyNumberFormat="1" applyFont="1" applyFill="1" applyBorder="1" applyAlignment="1" applyProtection="1">
      <alignment horizontal="center" vertical="center"/>
      <protection locked="0"/>
    </xf>
    <xf numFmtId="14" fontId="6" fillId="2" borderId="27" xfId="0" applyNumberFormat="1" applyFont="1" applyFill="1" applyBorder="1" applyAlignment="1" applyProtection="1">
      <alignment horizontal="center" vertical="center"/>
      <protection locked="0"/>
    </xf>
    <xf numFmtId="49" fontId="6" fillId="0" borderId="30"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11" fillId="4" borderId="15" xfId="0" applyFont="1" applyFill="1" applyBorder="1" applyAlignment="1">
      <alignment horizontal="left" vertical="center"/>
    </xf>
    <xf numFmtId="0" fontId="11" fillId="4" borderId="28" xfId="0" applyFont="1" applyFill="1" applyBorder="1" applyAlignment="1">
      <alignment horizontal="left" vertical="center"/>
    </xf>
    <xf numFmtId="0" fontId="6" fillId="3" borderId="14" xfId="0" applyFont="1" applyFill="1" applyBorder="1" applyAlignment="1" applyProtection="1">
      <alignment horizontal="center" vertical="center"/>
      <protection locked="0"/>
    </xf>
    <xf numFmtId="14" fontId="6" fillId="3" borderId="14" xfId="0" applyNumberFormat="1" applyFont="1" applyFill="1" applyBorder="1" applyAlignment="1" applyProtection="1">
      <alignment horizontal="center" vertical="center"/>
      <protection locked="0"/>
    </xf>
    <xf numFmtId="177" fontId="6" fillId="3" borderId="14" xfId="0" applyNumberFormat="1" applyFont="1" applyFill="1" applyBorder="1" applyAlignment="1" applyProtection="1">
      <alignment horizontal="center" vertical="center"/>
      <protection locked="0"/>
    </xf>
    <xf numFmtId="1" fontId="6" fillId="3" borderId="14"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14" fontId="9" fillId="0" borderId="3" xfId="1" applyNumberFormat="1" applyFont="1" applyBorder="1" applyAlignment="1" applyProtection="1">
      <alignment horizontal="right" vertical="center"/>
      <protection hidden="1"/>
    </xf>
    <xf numFmtId="14" fontId="9" fillId="0" borderId="4" xfId="1" applyNumberFormat="1" applyFont="1" applyBorder="1" applyAlignment="1" applyProtection="1">
      <alignment horizontal="right" vertical="center"/>
      <protection hidden="1"/>
    </xf>
    <xf numFmtId="14" fontId="9" fillId="0" borderId="8" xfId="1" applyNumberFormat="1" applyFont="1" applyBorder="1" applyAlignment="1" applyProtection="1">
      <alignment horizontal="right" vertical="center"/>
      <protection hidden="1"/>
    </xf>
    <xf numFmtId="14" fontId="9" fillId="0" borderId="1" xfId="1" applyNumberFormat="1" applyFont="1" applyBorder="1" applyAlignment="1" applyProtection="1">
      <alignment horizontal="right" vertical="center"/>
      <protection hidden="1"/>
    </xf>
    <xf numFmtId="1" fontId="6" fillId="0" borderId="4" xfId="0" applyNumberFormat="1" applyFont="1" applyBorder="1" applyAlignment="1" applyProtection="1">
      <alignment horizontal="right" vertical="center"/>
      <protection hidden="1"/>
    </xf>
    <xf numFmtId="1" fontId="6" fillId="0" borderId="8" xfId="0" applyNumberFormat="1" applyFont="1" applyBorder="1" applyAlignment="1" applyProtection="1">
      <alignment horizontal="right" vertical="center"/>
      <protection hidden="1"/>
    </xf>
    <xf numFmtId="1" fontId="6" fillId="0" borderId="1" xfId="0" applyNumberFormat="1" applyFont="1" applyBorder="1" applyAlignment="1" applyProtection="1">
      <alignment horizontal="right" vertical="center"/>
      <protection hidden="1"/>
    </xf>
    <xf numFmtId="0" fontId="6" fillId="0" borderId="13" xfId="0" applyFont="1" applyBorder="1" applyAlignment="1" applyProtection="1">
      <alignment horizontal="right" vertical="center"/>
      <protection hidden="1"/>
    </xf>
    <xf numFmtId="0" fontId="6" fillId="0" borderId="3" xfId="0" applyFont="1" applyBorder="1" applyProtection="1">
      <alignment vertical="center"/>
      <protection hidden="1"/>
    </xf>
    <xf numFmtId="0" fontId="6" fillId="0" borderId="32" xfId="0" applyFont="1" applyBorder="1" applyProtection="1">
      <alignment vertical="center"/>
      <protection hidden="1"/>
    </xf>
    <xf numFmtId="0" fontId="6" fillId="0" borderId="6" xfId="0" applyFont="1" applyBorder="1" applyProtection="1">
      <alignment vertical="center"/>
      <protection hidden="1"/>
    </xf>
    <xf numFmtId="0" fontId="6" fillId="0" borderId="4" xfId="0" applyFont="1" applyBorder="1" applyProtection="1">
      <alignment vertical="center"/>
      <protection hidden="1"/>
    </xf>
    <xf numFmtId="0" fontId="6" fillId="0" borderId="33" xfId="0" applyFont="1" applyBorder="1" applyProtection="1">
      <alignment vertical="center"/>
      <protection hidden="1"/>
    </xf>
    <xf numFmtId="0" fontId="6" fillId="0" borderId="1" xfId="0" applyFont="1" applyBorder="1" applyProtection="1">
      <alignment vertical="center"/>
      <protection hidden="1"/>
    </xf>
    <xf numFmtId="0" fontId="6" fillId="0" borderId="5" xfId="0" applyFont="1" applyBorder="1" applyProtection="1">
      <alignment vertical="center"/>
      <protection hidden="1"/>
    </xf>
    <xf numFmtId="0" fontId="6" fillId="0" borderId="34" xfId="0" applyFont="1" applyBorder="1" applyProtection="1">
      <alignment vertical="center"/>
      <protection hidden="1"/>
    </xf>
    <xf numFmtId="0" fontId="6" fillId="0" borderId="2" xfId="0" applyFont="1" applyBorder="1" applyProtection="1">
      <alignment vertical="center"/>
      <protection hidden="1"/>
    </xf>
    <xf numFmtId="0" fontId="6" fillId="0" borderId="7" xfId="0" applyFont="1" applyBorder="1" applyProtection="1">
      <alignment vertical="center"/>
      <protection hidden="1"/>
    </xf>
    <xf numFmtId="0" fontId="6" fillId="0" borderId="8" xfId="0" applyFont="1" applyBorder="1" applyProtection="1">
      <alignment vertical="center"/>
      <protection hidden="1"/>
    </xf>
    <xf numFmtId="0" fontId="6" fillId="0" borderId="9" xfId="0" applyFont="1" applyBorder="1" applyProtection="1">
      <alignment vertical="center"/>
      <protection hidden="1"/>
    </xf>
    <xf numFmtId="176" fontId="4" fillId="3" borderId="14" xfId="0" applyNumberFormat="1" applyFont="1" applyFill="1" applyBorder="1" applyAlignment="1" applyProtection="1">
      <alignment horizontal="center" vertical="center"/>
      <protection locked="0"/>
    </xf>
    <xf numFmtId="0" fontId="6" fillId="0" borderId="0" xfId="0" applyFont="1" applyAlignment="1">
      <alignment horizontal="centerContinuous" vertical="center"/>
    </xf>
    <xf numFmtId="0" fontId="12" fillId="0" borderId="0" xfId="0" applyFont="1" applyAlignment="1">
      <alignment horizontal="centerContinuous" vertical="center"/>
    </xf>
    <xf numFmtId="0" fontId="13"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lignment vertical="center"/>
    </xf>
    <xf numFmtId="0" fontId="15" fillId="5" borderId="14" xfId="0" applyFont="1" applyFill="1" applyBorder="1" applyAlignment="1">
      <alignment horizontal="center" vertical="center"/>
    </xf>
    <xf numFmtId="1" fontId="14" fillId="3" borderId="14" xfId="0" applyNumberFormat="1" applyFont="1" applyFill="1" applyBorder="1" applyAlignment="1" applyProtection="1">
      <alignment horizontal="center" vertical="center"/>
      <protection locked="0"/>
    </xf>
    <xf numFmtId="0" fontId="16" fillId="0" borderId="0" xfId="0" applyFont="1">
      <alignment vertical="center"/>
    </xf>
    <xf numFmtId="0" fontId="17" fillId="0" borderId="0" xfId="0" applyFont="1">
      <alignment vertical="center"/>
    </xf>
    <xf numFmtId="14" fontId="14" fillId="0" borderId="0" xfId="0" applyNumberFormat="1" applyFont="1">
      <alignment vertical="center"/>
    </xf>
    <xf numFmtId="49" fontId="20" fillId="0" borderId="30" xfId="0" applyNumberFormat="1" applyFont="1" applyBorder="1" applyAlignment="1">
      <alignment horizontal="center" vertical="center"/>
    </xf>
    <xf numFmtId="49" fontId="20" fillId="0" borderId="16" xfId="0" applyNumberFormat="1" applyFont="1" applyBorder="1" applyAlignment="1">
      <alignment horizontal="center" vertical="center"/>
    </xf>
    <xf numFmtId="178" fontId="4" fillId="4" borderId="14" xfId="0" applyNumberFormat="1" applyFont="1" applyFill="1" applyBorder="1" applyAlignment="1">
      <alignment horizontal="center" vertical="center"/>
    </xf>
    <xf numFmtId="179" fontId="4" fillId="4" borderId="14" xfId="0" applyNumberFormat="1" applyFont="1" applyFill="1" applyBorder="1" applyAlignment="1">
      <alignment horizontal="center" vertical="center"/>
    </xf>
    <xf numFmtId="14" fontId="14" fillId="3" borderId="16" xfId="0" applyNumberFormat="1" applyFont="1" applyFill="1" applyBorder="1" applyAlignment="1" applyProtection="1">
      <alignment horizontal="center" vertical="center"/>
      <protection locked="0"/>
    </xf>
    <xf numFmtId="0" fontId="20" fillId="0" borderId="0" xfId="0" applyFont="1" applyAlignment="1">
      <alignment horizontal="centerContinuous" vertical="center"/>
    </xf>
    <xf numFmtId="49" fontId="0" fillId="0" borderId="0" xfId="0" applyNumberFormat="1">
      <alignment vertical="center"/>
    </xf>
    <xf numFmtId="0" fontId="15" fillId="7" borderId="14" xfId="0" applyFont="1" applyFill="1" applyBorder="1" applyAlignment="1">
      <alignment horizontal="center" vertical="center"/>
    </xf>
    <xf numFmtId="49" fontId="0" fillId="0" borderId="41" xfId="0" applyNumberFormat="1" applyBorder="1">
      <alignment vertical="center"/>
    </xf>
    <xf numFmtId="0" fontId="0" fillId="0" borderId="41" xfId="0" applyBorder="1">
      <alignment vertical="center"/>
    </xf>
    <xf numFmtId="0" fontId="22" fillId="5" borderId="16" xfId="0" applyFont="1" applyFill="1" applyBorder="1" applyAlignment="1">
      <alignment horizontal="center" vertical="center"/>
    </xf>
    <xf numFmtId="49" fontId="0" fillId="0" borderId="0" xfId="0" applyNumberFormat="1" applyAlignment="1">
      <alignment horizontal="right" vertical="center"/>
    </xf>
    <xf numFmtId="49" fontId="23" fillId="0" borderId="0" xfId="0" applyNumberFormat="1" applyFont="1">
      <alignment vertical="center"/>
    </xf>
    <xf numFmtId="0" fontId="24" fillId="0" borderId="0" xfId="0" applyFont="1">
      <alignment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26" fillId="0" borderId="0" xfId="0" applyFont="1" applyAlignment="1">
      <alignment vertical="center" wrapText="1"/>
    </xf>
    <xf numFmtId="0" fontId="0" fillId="0" borderId="0" xfId="0" applyAlignment="1">
      <alignment horizontal="left" vertical="center"/>
    </xf>
    <xf numFmtId="0" fontId="20" fillId="0" borderId="31" xfId="0" applyFont="1" applyBorder="1" applyAlignment="1">
      <alignment horizontal="center" vertical="center"/>
    </xf>
    <xf numFmtId="0" fontId="15" fillId="4" borderId="10" xfId="0" applyFont="1" applyFill="1" applyBorder="1" applyAlignment="1">
      <alignment horizontal="left" vertical="center"/>
    </xf>
    <xf numFmtId="0" fontId="15" fillId="4" borderId="0" xfId="0" applyFont="1" applyFill="1" applyAlignment="1">
      <alignment horizontal="left" vertical="center"/>
    </xf>
    <xf numFmtId="14" fontId="20" fillId="2" borderId="49" xfId="1" applyNumberFormat="1" applyFont="1" applyFill="1" applyBorder="1" applyAlignment="1" applyProtection="1">
      <alignment horizontal="center" vertical="center"/>
      <protection locked="0"/>
    </xf>
    <xf numFmtId="14" fontId="20" fillId="2" borderId="22" xfId="1" applyNumberFormat="1" applyFont="1" applyFill="1" applyBorder="1" applyAlignment="1" applyProtection="1">
      <alignment horizontal="center" vertical="center"/>
      <protection locked="0"/>
    </xf>
    <xf numFmtId="14" fontId="20" fillId="2" borderId="50" xfId="1" applyNumberFormat="1" applyFont="1" applyFill="1" applyBorder="1" applyAlignment="1" applyProtection="1">
      <alignment horizontal="center" vertical="center"/>
      <protection locked="0"/>
    </xf>
    <xf numFmtId="14" fontId="20" fillId="2" borderId="51" xfId="1" applyNumberFormat="1" applyFont="1" applyFill="1" applyBorder="1" applyAlignment="1" applyProtection="1">
      <alignment horizontal="center" vertical="center"/>
      <protection locked="0"/>
    </xf>
    <xf numFmtId="14" fontId="20" fillId="2" borderId="52" xfId="1" applyNumberFormat="1" applyFont="1" applyFill="1" applyBorder="1" applyAlignment="1" applyProtection="1">
      <alignment horizontal="center" vertical="center"/>
      <protection locked="0"/>
    </xf>
    <xf numFmtId="14" fontId="20" fillId="2" borderId="53" xfId="1" applyNumberFormat="1" applyFont="1" applyFill="1" applyBorder="1" applyAlignment="1" applyProtection="1">
      <alignment horizontal="center" vertical="center"/>
      <protection locked="0"/>
    </xf>
    <xf numFmtId="14" fontId="20" fillId="2" borderId="49" xfId="0" applyNumberFormat="1" applyFont="1" applyFill="1" applyBorder="1" applyAlignment="1" applyProtection="1">
      <alignment horizontal="center" vertical="center"/>
      <protection locked="0"/>
    </xf>
    <xf numFmtId="14" fontId="20" fillId="2" borderId="22" xfId="0" applyNumberFormat="1" applyFont="1" applyFill="1" applyBorder="1" applyAlignment="1" applyProtection="1">
      <alignment horizontal="center" vertical="center"/>
      <protection locked="0"/>
    </xf>
    <xf numFmtId="14" fontId="20" fillId="2" borderId="50" xfId="0" applyNumberFormat="1" applyFont="1" applyFill="1" applyBorder="1" applyAlignment="1" applyProtection="1">
      <alignment horizontal="center" vertical="center"/>
      <protection locked="0"/>
    </xf>
    <xf numFmtId="14" fontId="20" fillId="0" borderId="52" xfId="0" applyNumberFormat="1" applyFont="1" applyBorder="1" applyAlignment="1" applyProtection="1">
      <alignment horizontal="center" vertical="center"/>
      <protection locked="0"/>
    </xf>
    <xf numFmtId="14" fontId="20" fillId="2" borderId="51" xfId="0" applyNumberFormat="1" applyFont="1" applyFill="1" applyBorder="1" applyAlignment="1" applyProtection="1">
      <alignment horizontal="center" vertical="center"/>
      <protection locked="0"/>
    </xf>
    <xf numFmtId="14" fontId="20" fillId="2" borderId="52" xfId="0" applyNumberFormat="1" applyFont="1" applyFill="1" applyBorder="1" applyAlignment="1" applyProtection="1">
      <alignment horizontal="center" vertical="center"/>
      <protection locked="0"/>
    </xf>
    <xf numFmtId="14" fontId="20" fillId="2" borderId="53" xfId="0" applyNumberFormat="1" applyFont="1" applyFill="1" applyBorder="1" applyAlignment="1" applyProtection="1">
      <alignment horizontal="center" vertical="center"/>
      <protection locked="0"/>
    </xf>
    <xf numFmtId="0" fontId="14" fillId="6" borderId="0" xfId="0" applyFont="1" applyFill="1" applyAlignment="1">
      <alignment horizontal="center" vertical="center"/>
    </xf>
    <xf numFmtId="0" fontId="17" fillId="6" borderId="0" xfId="0" applyFont="1" applyFill="1" applyAlignment="1">
      <alignment horizontal="center" vertical="center"/>
    </xf>
    <xf numFmtId="0" fontId="18" fillId="6" borderId="0" xfId="0" applyFont="1" applyFill="1" applyAlignment="1">
      <alignment horizontal="center" vertical="center"/>
    </xf>
    <xf numFmtId="0" fontId="14" fillId="0" borderId="44" xfId="0" applyFont="1" applyBorder="1" applyAlignment="1">
      <alignment horizontal="left" vertical="center"/>
    </xf>
    <xf numFmtId="0" fontId="14" fillId="0" borderId="0" xfId="0" applyFont="1" applyAlignment="1">
      <alignment horizontal="centerContinuous" vertical="center"/>
    </xf>
    <xf numFmtId="0" fontId="14" fillId="0" borderId="46"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47"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48"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1" fillId="5" borderId="24" xfId="0" applyFont="1" applyFill="1" applyBorder="1" applyAlignment="1">
      <alignment horizontal="left" vertical="center"/>
    </xf>
    <xf numFmtId="0" fontId="11" fillId="5" borderId="25" xfId="0" applyFont="1" applyFill="1" applyBorder="1" applyAlignment="1">
      <alignment horizontal="left" vertical="center"/>
    </xf>
    <xf numFmtId="0" fontId="11" fillId="4" borderId="7" xfId="0" applyFont="1" applyFill="1" applyBorder="1" applyAlignment="1">
      <alignment horizontal="left" vertical="center"/>
    </xf>
    <xf numFmtId="0" fontId="11" fillId="4" borderId="32" xfId="0" applyFont="1" applyFill="1" applyBorder="1" applyAlignment="1">
      <alignment horizontal="left" vertical="center"/>
    </xf>
    <xf numFmtId="0" fontId="11" fillId="4" borderId="8" xfId="0" applyFont="1" applyFill="1" applyBorder="1" applyAlignment="1">
      <alignment horizontal="left" vertical="center"/>
    </xf>
    <xf numFmtId="0" fontId="11" fillId="4" borderId="33" xfId="0" applyFont="1" applyFill="1" applyBorder="1" applyAlignment="1">
      <alignment horizontal="left" vertical="center"/>
    </xf>
    <xf numFmtId="0" fontId="11" fillId="5" borderId="29" xfId="0" applyFont="1" applyFill="1" applyBorder="1" applyAlignment="1">
      <alignment horizontal="left" vertical="top"/>
    </xf>
    <xf numFmtId="0" fontId="11" fillId="5" borderId="10" xfId="0" applyFont="1" applyFill="1" applyBorder="1" applyAlignment="1">
      <alignment horizontal="left" vertical="top"/>
    </xf>
    <xf numFmtId="0" fontId="11" fillId="5" borderId="15" xfId="0" applyFont="1" applyFill="1" applyBorder="1" applyAlignment="1">
      <alignment horizontal="left" vertical="top"/>
    </xf>
    <xf numFmtId="0" fontId="6" fillId="3" borderId="16"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14" fontId="6" fillId="3" borderId="16" xfId="0" applyNumberFormat="1" applyFont="1" applyFill="1" applyBorder="1" applyAlignment="1" applyProtection="1">
      <alignment horizontal="center" vertical="center"/>
      <protection locked="0"/>
    </xf>
    <xf numFmtId="14" fontId="6" fillId="3" borderId="22" xfId="0" applyNumberFormat="1" applyFont="1" applyFill="1" applyBorder="1" applyAlignment="1" applyProtection="1">
      <alignment horizontal="center" vertical="center"/>
      <protection locked="0"/>
    </xf>
    <xf numFmtId="0" fontId="11" fillId="5" borderId="7" xfId="0" applyFont="1" applyFill="1" applyBorder="1" applyAlignment="1">
      <alignment horizontal="left" vertical="center"/>
    </xf>
    <xf numFmtId="0" fontId="11" fillId="5" borderId="6" xfId="0" applyFont="1" applyFill="1" applyBorder="1" applyAlignment="1">
      <alignment horizontal="left" vertical="center"/>
    </xf>
    <xf numFmtId="0" fontId="11" fillId="5" borderId="8" xfId="0" applyFont="1" applyFill="1" applyBorder="1" applyAlignment="1">
      <alignment horizontal="left" vertical="center"/>
    </xf>
    <xf numFmtId="0" fontId="11" fillId="5" borderId="1" xfId="0" applyFont="1" applyFill="1" applyBorder="1" applyAlignment="1">
      <alignment horizontal="left" vertical="center"/>
    </xf>
    <xf numFmtId="177" fontId="14" fillId="7" borderId="16" xfId="0" applyNumberFormat="1" applyFont="1" applyFill="1" applyBorder="1" applyAlignment="1" applyProtection="1">
      <alignment horizontal="center" vertical="center"/>
      <protection locked="0"/>
    </xf>
    <xf numFmtId="177" fontId="14" fillId="7" borderId="22" xfId="0" applyNumberFormat="1" applyFont="1" applyFill="1" applyBorder="1" applyAlignment="1" applyProtection="1">
      <alignment horizontal="center" vertical="center"/>
      <protection locked="0"/>
    </xf>
    <xf numFmtId="177" fontId="14" fillId="3" borderId="16" xfId="0" applyNumberFormat="1" applyFont="1" applyFill="1" applyBorder="1" applyAlignment="1" applyProtection="1">
      <alignment horizontal="center" vertical="center"/>
      <protection locked="0"/>
    </xf>
    <xf numFmtId="177" fontId="14" fillId="3" borderId="22" xfId="0" applyNumberFormat="1" applyFont="1" applyFill="1" applyBorder="1" applyAlignment="1" applyProtection="1">
      <alignment horizontal="center" vertical="center"/>
      <protection locked="0"/>
    </xf>
    <xf numFmtId="14" fontId="14" fillId="7" borderId="16" xfId="0" applyNumberFormat="1" applyFont="1" applyFill="1" applyBorder="1" applyAlignment="1" applyProtection="1">
      <alignment horizontal="center" vertical="center"/>
      <protection locked="0"/>
    </xf>
    <xf numFmtId="14" fontId="14" fillId="7" borderId="22" xfId="0" applyNumberFormat="1" applyFont="1" applyFill="1" applyBorder="1" applyAlignment="1" applyProtection="1">
      <alignment horizontal="center" vertical="center"/>
      <protection locked="0"/>
    </xf>
    <xf numFmtId="14" fontId="14" fillId="3" borderId="16" xfId="0" applyNumberFormat="1" applyFont="1" applyFill="1" applyBorder="1" applyAlignment="1" applyProtection="1">
      <alignment horizontal="center" vertical="center"/>
      <protection locked="0"/>
    </xf>
    <xf numFmtId="14" fontId="14" fillId="3" borderId="22" xfId="0" applyNumberFormat="1" applyFont="1" applyFill="1" applyBorder="1" applyAlignment="1" applyProtection="1">
      <alignment horizontal="center" vertical="center"/>
      <protection locked="0"/>
    </xf>
    <xf numFmtId="0" fontId="14" fillId="3" borderId="14" xfId="0" applyFont="1" applyFill="1" applyBorder="1" applyAlignment="1" applyProtection="1">
      <alignment horizontal="center" vertical="center"/>
      <protection locked="0"/>
    </xf>
    <xf numFmtId="0" fontId="14" fillId="3" borderId="16"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14" fontId="14" fillId="0" borderId="57" xfId="0" applyNumberFormat="1" applyFont="1" applyBorder="1" applyAlignment="1" applyProtection="1">
      <alignment horizontal="center" vertical="center"/>
      <protection hidden="1"/>
    </xf>
    <xf numFmtId="14" fontId="14" fillId="0" borderId="38" xfId="0" applyNumberFormat="1" applyFont="1" applyBorder="1" applyAlignment="1" applyProtection="1">
      <alignment horizontal="center" vertical="center"/>
      <protection hidden="1"/>
    </xf>
    <xf numFmtId="0" fontId="21" fillId="0" borderId="22" xfId="0" applyFont="1" applyBorder="1" applyAlignment="1" applyProtection="1">
      <alignment horizontal="center" vertical="center" textRotation="255"/>
      <protection hidden="1"/>
    </xf>
    <xf numFmtId="0" fontId="21" fillId="0" borderId="39" xfId="0" applyFont="1" applyBorder="1" applyAlignment="1" applyProtection="1">
      <alignment horizontal="center" vertical="center" textRotation="255"/>
      <protection hidden="1"/>
    </xf>
    <xf numFmtId="14" fontId="14" fillId="0" borderId="58" xfId="0" applyNumberFormat="1" applyFont="1" applyBorder="1" applyAlignment="1" applyProtection="1">
      <alignment horizontal="center" vertical="center"/>
      <protection hidden="1"/>
    </xf>
    <xf numFmtId="14" fontId="14" fillId="0" borderId="40" xfId="0" applyNumberFormat="1" applyFont="1" applyBorder="1" applyAlignment="1" applyProtection="1">
      <alignment horizontal="center" vertical="center"/>
      <protection hidden="1"/>
    </xf>
    <xf numFmtId="0" fontId="20" fillId="0" borderId="59" xfId="0" applyFont="1" applyBorder="1" applyAlignment="1">
      <alignment horizontal="center" wrapText="1"/>
    </xf>
    <xf numFmtId="0" fontId="20" fillId="0" borderId="59" xfId="0" applyFont="1" applyBorder="1" applyAlignment="1">
      <alignment horizontal="center"/>
    </xf>
    <xf numFmtId="0" fontId="15" fillId="5" borderId="14" xfId="0" applyFont="1" applyFill="1" applyBorder="1" applyAlignment="1">
      <alignment horizontal="center" vertical="center"/>
    </xf>
    <xf numFmtId="177" fontId="14" fillId="3" borderId="14" xfId="0" applyNumberFormat="1" applyFont="1" applyFill="1" applyBorder="1" applyAlignment="1" applyProtection="1">
      <alignment horizontal="center" vertical="center"/>
      <protection locked="0"/>
    </xf>
    <xf numFmtId="14" fontId="14" fillId="3" borderId="14" xfId="0" applyNumberFormat="1" applyFont="1" applyFill="1" applyBorder="1" applyAlignment="1" applyProtection="1">
      <alignment horizontal="center" vertical="center"/>
      <protection locked="0"/>
    </xf>
    <xf numFmtId="1" fontId="14" fillId="3" borderId="16" xfId="0" applyNumberFormat="1" applyFont="1" applyFill="1" applyBorder="1" applyAlignment="1" applyProtection="1">
      <alignment horizontal="center" vertical="center"/>
      <protection locked="0"/>
    </xf>
    <xf numFmtId="1" fontId="14" fillId="3" borderId="22" xfId="0" applyNumberFormat="1" applyFont="1" applyFill="1" applyBorder="1" applyAlignment="1" applyProtection="1">
      <alignment horizontal="center" vertical="center"/>
      <protection locked="0"/>
    </xf>
    <xf numFmtId="0" fontId="20" fillId="0" borderId="33" xfId="0" applyFont="1" applyBorder="1" applyProtection="1">
      <alignment vertical="center"/>
      <protection hidden="1"/>
    </xf>
    <xf numFmtId="0" fontId="20" fillId="0" borderId="45" xfId="0" applyFont="1" applyBorder="1" applyProtection="1">
      <alignment vertical="center"/>
      <protection hidden="1"/>
    </xf>
    <xf numFmtId="14" fontId="19" fillId="0" borderId="7" xfId="1" applyNumberFormat="1" applyFont="1" applyBorder="1" applyAlignment="1" applyProtection="1">
      <alignment horizontal="right" vertical="center"/>
      <protection hidden="1"/>
    </xf>
    <xf numFmtId="14" fontId="19" fillId="0" borderId="6" xfId="1" applyNumberFormat="1" applyFont="1" applyBorder="1" applyAlignment="1" applyProtection="1">
      <alignment horizontal="right" vertical="center"/>
      <protection hidden="1"/>
    </xf>
    <xf numFmtId="14" fontId="19" fillId="0" borderId="8" xfId="1" applyNumberFormat="1" applyFont="1" applyBorder="1" applyAlignment="1" applyProtection="1">
      <alignment horizontal="right" vertical="center"/>
      <protection hidden="1"/>
    </xf>
    <xf numFmtId="14" fontId="19" fillId="0" borderId="1" xfId="1" applyNumberFormat="1" applyFont="1" applyBorder="1" applyAlignment="1" applyProtection="1">
      <alignment horizontal="right" vertical="center"/>
      <protection hidden="1"/>
    </xf>
    <xf numFmtId="1" fontId="20" fillId="0" borderId="8" xfId="0" applyNumberFormat="1" applyFont="1" applyBorder="1" applyAlignment="1" applyProtection="1">
      <alignment horizontal="right" vertical="center"/>
      <protection hidden="1"/>
    </xf>
    <xf numFmtId="1" fontId="20" fillId="0" borderId="1" xfId="0" applyNumberFormat="1" applyFont="1" applyBorder="1" applyAlignment="1" applyProtection="1">
      <alignment horizontal="right" vertical="center"/>
      <protection hidden="1"/>
    </xf>
    <xf numFmtId="0" fontId="20" fillId="0" borderId="9" xfId="0" applyFont="1" applyBorder="1" applyAlignment="1" applyProtection="1">
      <alignment horizontal="right" vertical="center"/>
      <protection hidden="1"/>
    </xf>
    <xf numFmtId="0" fontId="20" fillId="0" borderId="2" xfId="0" applyFont="1" applyBorder="1" applyAlignment="1" applyProtection="1">
      <alignment horizontal="right" vertical="center"/>
      <protection hidden="1"/>
    </xf>
    <xf numFmtId="0" fontId="20" fillId="0" borderId="7" xfId="0" applyFont="1" applyBorder="1" applyProtection="1">
      <alignment vertical="center"/>
      <protection hidden="1"/>
    </xf>
    <xf numFmtId="0" fontId="20" fillId="0" borderId="6" xfId="0" applyFont="1" applyBorder="1" applyProtection="1">
      <alignment vertical="center"/>
      <protection hidden="1"/>
    </xf>
    <xf numFmtId="0" fontId="20" fillId="0" borderId="8" xfId="0" applyFont="1" applyBorder="1" applyProtection="1">
      <alignment vertical="center"/>
      <protection hidden="1"/>
    </xf>
    <xf numFmtId="0" fontId="20" fillId="0" borderId="1" xfId="0" applyFont="1" applyBorder="1" applyProtection="1">
      <alignment vertical="center"/>
      <protection hidden="1"/>
    </xf>
    <xf numFmtId="0" fontId="20" fillId="0" borderId="24" xfId="0" applyFont="1" applyBorder="1" applyProtection="1">
      <alignment vertical="center"/>
      <protection hidden="1"/>
    </xf>
    <xf numFmtId="0" fontId="20" fillId="0" borderId="25" xfId="0" applyFont="1" applyBorder="1" applyProtection="1">
      <alignment vertical="center"/>
      <protection hidden="1"/>
    </xf>
    <xf numFmtId="14" fontId="19" fillId="0" borderId="32" xfId="1" applyNumberFormat="1" applyFont="1" applyBorder="1" applyAlignment="1" applyProtection="1">
      <alignment horizontal="right" vertical="center"/>
      <protection hidden="1"/>
    </xf>
    <xf numFmtId="14" fontId="19" fillId="0" borderId="33" xfId="1" applyNumberFormat="1" applyFont="1" applyBorder="1" applyAlignment="1" applyProtection="1">
      <alignment horizontal="right" vertical="center"/>
      <protection hidden="1"/>
    </xf>
    <xf numFmtId="1" fontId="20" fillId="0" borderId="33" xfId="0" applyNumberFormat="1" applyFont="1" applyBorder="1" applyAlignment="1" applyProtection="1">
      <alignment horizontal="right" vertical="center"/>
      <protection hidden="1"/>
    </xf>
    <xf numFmtId="0" fontId="20" fillId="0" borderId="34" xfId="0" applyFont="1" applyBorder="1" applyAlignment="1" applyProtection="1">
      <alignment horizontal="right" vertical="center"/>
      <protection hidden="1"/>
    </xf>
    <xf numFmtId="0" fontId="20" fillId="0" borderId="32" xfId="0" applyFont="1" applyBorder="1" applyProtection="1">
      <alignment vertical="center"/>
      <protection hidden="1"/>
    </xf>
    <xf numFmtId="0" fontId="20" fillId="0" borderId="9" xfId="0" applyFont="1" applyBorder="1" applyProtection="1">
      <alignment vertical="center"/>
      <protection hidden="1"/>
    </xf>
    <xf numFmtId="0" fontId="20" fillId="0" borderId="2" xfId="0" applyFont="1" applyBorder="1" applyProtection="1">
      <alignment vertical="center"/>
      <protection hidden="1"/>
    </xf>
    <xf numFmtId="0" fontId="15" fillId="4" borderId="7" xfId="0" applyFont="1" applyFill="1" applyBorder="1" applyAlignment="1">
      <alignment horizontal="left" vertical="center"/>
    </xf>
    <xf numFmtId="0" fontId="15" fillId="4" borderId="32" xfId="0" applyFont="1" applyFill="1" applyBorder="1" applyAlignment="1">
      <alignment horizontal="left" vertical="center"/>
    </xf>
    <xf numFmtId="0" fontId="6" fillId="0" borderId="36" xfId="0" applyFont="1" applyBorder="1" applyAlignment="1" applyProtection="1">
      <alignment horizontal="center" vertical="center"/>
      <protection hidden="1"/>
    </xf>
    <xf numFmtId="0" fontId="6" fillId="0" borderId="55" xfId="0" applyFont="1" applyBorder="1" applyAlignment="1" applyProtection="1">
      <alignment horizontal="center" vertical="center"/>
      <protection hidden="1"/>
    </xf>
    <xf numFmtId="0" fontId="6" fillId="0" borderId="35" xfId="0" applyFont="1" applyBorder="1" applyAlignment="1" applyProtection="1">
      <alignment horizontal="center" vertical="center"/>
      <protection hidden="1"/>
    </xf>
    <xf numFmtId="0" fontId="6" fillId="0" borderId="54" xfId="0" applyFont="1" applyBorder="1" applyAlignment="1" applyProtection="1">
      <alignment horizontal="center" vertical="center"/>
      <protection hidden="1"/>
    </xf>
    <xf numFmtId="0" fontId="6" fillId="0" borderId="37" xfId="0" applyFont="1" applyBorder="1" applyAlignment="1" applyProtection="1">
      <alignment horizontal="center" vertical="center"/>
      <protection hidden="1"/>
    </xf>
    <xf numFmtId="0" fontId="6" fillId="0" borderId="56" xfId="0" applyFont="1" applyBorder="1" applyAlignment="1" applyProtection="1">
      <alignment horizontal="center" vertical="center"/>
      <protection hidden="1"/>
    </xf>
    <xf numFmtId="0" fontId="15" fillId="4" borderId="8" xfId="0" applyFont="1" applyFill="1" applyBorder="1" applyAlignment="1">
      <alignment horizontal="left" vertical="center"/>
    </xf>
    <xf numFmtId="0" fontId="15" fillId="4" borderId="33" xfId="0" applyFont="1" applyFill="1" applyBorder="1" applyAlignment="1">
      <alignment horizontal="left" vertical="center"/>
    </xf>
    <xf numFmtId="0" fontId="15" fillId="5" borderId="29" xfId="0" applyFont="1" applyFill="1" applyBorder="1" applyAlignment="1">
      <alignment horizontal="left" vertical="top"/>
    </xf>
    <xf numFmtId="0" fontId="15" fillId="5" borderId="10" xfId="0" applyFont="1" applyFill="1" applyBorder="1" applyAlignment="1">
      <alignment horizontal="left" vertical="top"/>
    </xf>
    <xf numFmtId="0" fontId="15" fillId="5" borderId="15" xfId="0" applyFont="1" applyFill="1" applyBorder="1" applyAlignment="1">
      <alignment horizontal="left" vertical="top"/>
    </xf>
    <xf numFmtId="0" fontId="15" fillId="5" borderId="7" xfId="0" applyFont="1" applyFill="1" applyBorder="1" applyAlignment="1">
      <alignment horizontal="left" vertical="center"/>
    </xf>
    <xf numFmtId="0" fontId="15" fillId="5" borderId="32" xfId="0" applyFont="1" applyFill="1" applyBorder="1" applyAlignment="1">
      <alignment horizontal="left" vertical="center"/>
    </xf>
    <xf numFmtId="0" fontId="15" fillId="5" borderId="8" xfId="0" applyFont="1" applyFill="1" applyBorder="1" applyAlignment="1">
      <alignment horizontal="left" vertical="center"/>
    </xf>
    <xf numFmtId="0" fontId="15" fillId="5" borderId="33" xfId="0" applyFont="1" applyFill="1" applyBorder="1" applyAlignment="1">
      <alignment horizontal="left" vertical="center"/>
    </xf>
    <xf numFmtId="0" fontId="15" fillId="5" borderId="24" xfId="0" applyFont="1" applyFill="1" applyBorder="1" applyAlignment="1">
      <alignment horizontal="left" vertical="center"/>
    </xf>
    <xf numFmtId="0" fontId="15" fillId="5" borderId="45" xfId="0" applyFont="1" applyFill="1" applyBorder="1" applyAlignment="1">
      <alignment horizontal="left" vertical="center"/>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15" fillId="5" borderId="33" xfId="0" applyFont="1" applyFill="1" applyBorder="1" applyAlignment="1">
      <alignment horizontal="center" vertical="center"/>
    </xf>
    <xf numFmtId="0" fontId="15" fillId="5" borderId="22" xfId="0" applyFont="1" applyFill="1" applyBorder="1" applyAlignment="1">
      <alignment horizontal="center" vertical="center"/>
    </xf>
    <xf numFmtId="14" fontId="19" fillId="0" borderId="7" xfId="1" applyNumberFormat="1" applyFont="1" applyBorder="1" applyAlignment="1" applyProtection="1">
      <alignment horizontal="right" vertical="center" wrapText="1"/>
      <protection hidden="1"/>
    </xf>
    <xf numFmtId="14" fontId="19" fillId="0" borderId="6" xfId="1" applyNumberFormat="1" applyFont="1" applyBorder="1" applyAlignment="1" applyProtection="1">
      <alignment horizontal="right" vertical="center" wrapText="1"/>
      <protection hidden="1"/>
    </xf>
  </cellXfs>
  <cellStyles count="2">
    <cellStyle name="標準" xfId="0" builtinId="0"/>
    <cellStyle name="標準 2" xfId="1" xr:uid="{00000000-0005-0000-0000-000001000000}"/>
  </cellStyles>
  <dxfs count="32">
    <dxf>
      <font>
        <b/>
        <i val="0"/>
        <color rgb="FFFF0000"/>
      </font>
    </dxf>
    <dxf>
      <font>
        <b/>
        <i val="0"/>
        <color rgb="FFFF0000"/>
      </font>
      <fill>
        <patternFill>
          <bgColor rgb="FFFFCCCC"/>
        </patternFill>
      </fill>
    </dxf>
    <dxf>
      <font>
        <b/>
        <i val="0"/>
        <color rgb="FFFF0000"/>
      </font>
      <fill>
        <patternFill>
          <bgColor rgb="FFFECFCE"/>
        </patternFill>
      </fill>
    </dxf>
    <dxf>
      <fill>
        <patternFill>
          <bgColor theme="1" tint="0.24994659260841701"/>
        </patternFill>
      </fill>
    </dxf>
    <dxf>
      <fill>
        <patternFill>
          <bgColor rgb="FFFFFFCC"/>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color theme="1"/>
      </font>
      <fill>
        <patternFill patternType="solid">
          <bgColor theme="0" tint="-0.34998626667073579"/>
        </patternFill>
      </fill>
    </dxf>
    <dxf>
      <fill>
        <patternFill>
          <bgColor rgb="FFFFFFCC"/>
        </patternFill>
      </fill>
    </dxf>
    <dxf>
      <font>
        <b/>
        <i val="0"/>
        <color rgb="FFFF0000"/>
      </font>
      <fill>
        <patternFill>
          <bgColor rgb="FFFFCCCC"/>
        </patternFill>
      </fill>
    </dxf>
    <dxf>
      <fill>
        <patternFill>
          <bgColor theme="1" tint="0.24994659260841701"/>
        </patternFill>
      </fill>
    </dxf>
    <dxf>
      <font>
        <b/>
        <i val="0"/>
        <color rgb="FFFF00FF"/>
      </font>
      <fill>
        <patternFill patternType="solid">
          <bgColor theme="0" tint="-0.34998626667073579"/>
        </patternFill>
      </fill>
    </dxf>
    <dxf>
      <fill>
        <patternFill>
          <bgColor rgb="FFFFFFCC"/>
        </patternFill>
      </fill>
    </dxf>
    <dxf>
      <font>
        <b/>
        <i val="0"/>
        <color rgb="FFFF0000"/>
      </font>
    </dxf>
    <dxf>
      <fill>
        <patternFill>
          <bgColor theme="1" tint="0.24994659260841701"/>
        </patternFill>
      </fill>
    </dxf>
    <dxf>
      <fill>
        <patternFill>
          <bgColor theme="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i val="0"/>
        <color rgb="FFFF0000"/>
      </font>
      <fill>
        <patternFill>
          <bgColor rgb="FFFFCCCC"/>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FFFFCC"/>
        </patternFill>
      </fill>
    </dxf>
    <dxf>
      <font>
        <b/>
        <i val="0"/>
        <color rgb="FFFF0000"/>
      </font>
    </dxf>
    <dxf>
      <fill>
        <patternFill>
          <bgColor theme="1" tint="0.24994659260841701"/>
        </patternFill>
      </fill>
    </dxf>
    <dxf>
      <fill>
        <patternFill>
          <bgColor theme="0" tint="-0.34998626667073579"/>
        </patternFill>
      </fill>
    </dxf>
    <dxf>
      <fill>
        <patternFill>
          <bgColor theme="1" tint="0.24994659260841701"/>
        </patternFill>
      </fill>
    </dxf>
  </dxfs>
  <tableStyles count="0" defaultTableStyle="TableStyleMedium2" defaultPivotStyle="PivotStyleLight16"/>
  <colors>
    <mruColors>
      <color rgb="FFFFCCCC"/>
      <color rgb="FFFFFFCC"/>
      <color rgb="FFFF00FF"/>
      <color rgb="FFFECFCE"/>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272143</xdr:colOff>
      <xdr:row>6</xdr:row>
      <xdr:rowOff>122463</xdr:rowOff>
    </xdr:from>
    <xdr:to>
      <xdr:col>0</xdr:col>
      <xdr:colOff>2122715</xdr:colOff>
      <xdr:row>11</xdr:row>
      <xdr:rowOff>258535</xdr:rowOff>
    </xdr:to>
    <xdr:sp macro="" textlink="">
      <xdr:nvSpPr>
        <xdr:cNvPr id="2" name="テキスト ボックス 1">
          <a:extLst>
            <a:ext uri="{FF2B5EF4-FFF2-40B4-BE49-F238E27FC236}">
              <a16:creationId xmlns:a16="http://schemas.microsoft.com/office/drawing/2014/main" id="{48E1E8C6-22C7-689C-3381-48E685891AF1}"/>
            </a:ext>
          </a:extLst>
        </xdr:cNvPr>
        <xdr:cNvSpPr txBox="1"/>
      </xdr:nvSpPr>
      <xdr:spPr>
        <a:xfrm>
          <a:off x="272143" y="2898320"/>
          <a:ext cx="1850572" cy="1347108"/>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勤務形態をプルダウンから選択してください。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・フルタイム</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・週４日</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・週３日</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・週２日</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・週１日</a:t>
          </a:r>
        </a:p>
      </xdr:txBody>
    </xdr:sp>
    <xdr:clientData/>
  </xdr:twoCellAnchor>
  <xdr:twoCellAnchor>
    <xdr:from>
      <xdr:col>0</xdr:col>
      <xdr:colOff>1197429</xdr:colOff>
      <xdr:row>4</xdr:row>
      <xdr:rowOff>204108</xdr:rowOff>
    </xdr:from>
    <xdr:to>
      <xdr:col>2</xdr:col>
      <xdr:colOff>258536</xdr:colOff>
      <xdr:row>6</xdr:row>
      <xdr:rowOff>122463</xdr:rowOff>
    </xdr:to>
    <xdr:cxnSp macro="">
      <xdr:nvCxnSpPr>
        <xdr:cNvPr id="4" name="直線矢印コネクタ 3">
          <a:extLst>
            <a:ext uri="{FF2B5EF4-FFF2-40B4-BE49-F238E27FC236}">
              <a16:creationId xmlns:a16="http://schemas.microsoft.com/office/drawing/2014/main" id="{A4B44E28-CCC9-7FB0-FE0D-ADAC7CAF243D}"/>
            </a:ext>
          </a:extLst>
        </xdr:cNvPr>
        <xdr:cNvCxnSpPr>
          <a:stCxn id="2" idx="0"/>
        </xdr:cNvCxnSpPr>
      </xdr:nvCxnSpPr>
      <xdr:spPr>
        <a:xfrm flipV="1">
          <a:off x="1197429" y="2435679"/>
          <a:ext cx="2993571" cy="46264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424542</xdr:colOff>
      <xdr:row>0</xdr:row>
      <xdr:rowOff>231321</xdr:rowOff>
    </xdr:from>
    <xdr:to>
      <xdr:col>5</xdr:col>
      <xdr:colOff>938893</xdr:colOff>
      <xdr:row>1</xdr:row>
      <xdr:rowOff>122462</xdr:rowOff>
    </xdr:to>
    <xdr:sp macro="" textlink="">
      <xdr:nvSpPr>
        <xdr:cNvPr id="5" name="テキスト ボックス 4">
          <a:extLst>
            <a:ext uri="{FF2B5EF4-FFF2-40B4-BE49-F238E27FC236}">
              <a16:creationId xmlns:a16="http://schemas.microsoft.com/office/drawing/2014/main" id="{A1C124A8-EEC4-4671-80E7-3A1552FFD66B}"/>
            </a:ext>
          </a:extLst>
        </xdr:cNvPr>
        <xdr:cNvSpPr txBox="1"/>
      </xdr:nvSpPr>
      <xdr:spPr>
        <a:xfrm>
          <a:off x="4914899" y="231321"/>
          <a:ext cx="3208565" cy="111578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管理を開始する開始年月を選択してください。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新規入社の場合は、「入社日」を選択する。</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既に入社済で数年管理していた場合は、プルダウンから、「指定あり」を選択する。</a:t>
          </a:r>
        </a:p>
      </xdr:txBody>
    </xdr:sp>
    <xdr:clientData/>
  </xdr:twoCellAnchor>
  <xdr:twoCellAnchor>
    <xdr:from>
      <xdr:col>4</xdr:col>
      <xdr:colOff>681718</xdr:colOff>
      <xdr:row>1</xdr:row>
      <xdr:rowOff>122462</xdr:rowOff>
    </xdr:from>
    <xdr:to>
      <xdr:col>5</xdr:col>
      <xdr:colOff>1224644</xdr:colOff>
      <xdr:row>2</xdr:row>
      <xdr:rowOff>54428</xdr:rowOff>
    </xdr:to>
    <xdr:cxnSp macro="">
      <xdr:nvCxnSpPr>
        <xdr:cNvPr id="6" name="直線矢印コネクタ 5">
          <a:extLst>
            <a:ext uri="{FF2B5EF4-FFF2-40B4-BE49-F238E27FC236}">
              <a16:creationId xmlns:a16="http://schemas.microsoft.com/office/drawing/2014/main" id="{0B410F2C-4A7B-471C-BD37-59E5B8C9A757}"/>
            </a:ext>
          </a:extLst>
        </xdr:cNvPr>
        <xdr:cNvCxnSpPr>
          <a:stCxn id="5" idx="2"/>
        </xdr:cNvCxnSpPr>
      </xdr:nvCxnSpPr>
      <xdr:spPr>
        <a:xfrm>
          <a:off x="6519182" y="1347105"/>
          <a:ext cx="1890033" cy="449037"/>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1177019</xdr:colOff>
      <xdr:row>1</xdr:row>
      <xdr:rowOff>58510</xdr:rowOff>
    </xdr:from>
    <xdr:to>
      <xdr:col>7</xdr:col>
      <xdr:colOff>530678</xdr:colOff>
      <xdr:row>2</xdr:row>
      <xdr:rowOff>136072</xdr:rowOff>
    </xdr:to>
    <xdr:cxnSp macro="">
      <xdr:nvCxnSpPr>
        <xdr:cNvPr id="14" name="直線矢印コネクタ 13">
          <a:extLst>
            <a:ext uri="{FF2B5EF4-FFF2-40B4-BE49-F238E27FC236}">
              <a16:creationId xmlns:a16="http://schemas.microsoft.com/office/drawing/2014/main" id="{828C5A33-6B2A-41A0-9FE8-65C05D0E488F}"/>
            </a:ext>
          </a:extLst>
        </xdr:cNvPr>
        <xdr:cNvCxnSpPr>
          <a:stCxn id="21" idx="2"/>
        </xdr:cNvCxnSpPr>
      </xdr:nvCxnSpPr>
      <xdr:spPr>
        <a:xfrm>
          <a:off x="9708698" y="1283153"/>
          <a:ext cx="700766" cy="594633"/>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1170216</xdr:colOff>
      <xdr:row>0</xdr:row>
      <xdr:rowOff>557893</xdr:rowOff>
    </xdr:from>
    <xdr:to>
      <xdr:col>7</xdr:col>
      <xdr:colOff>1183822</xdr:colOff>
      <xdr:row>1</xdr:row>
      <xdr:rowOff>58510</xdr:rowOff>
    </xdr:to>
    <xdr:sp macro="" textlink="">
      <xdr:nvSpPr>
        <xdr:cNvPr id="21" name="テキスト ボックス 20">
          <a:extLst>
            <a:ext uri="{FF2B5EF4-FFF2-40B4-BE49-F238E27FC236}">
              <a16:creationId xmlns:a16="http://schemas.microsoft.com/office/drawing/2014/main" id="{3EA7B74A-DF60-44CF-8C9B-3B0B5DADB41C}"/>
            </a:ext>
          </a:extLst>
        </xdr:cNvPr>
        <xdr:cNvSpPr txBox="1"/>
      </xdr:nvSpPr>
      <xdr:spPr>
        <a:xfrm>
          <a:off x="8354787" y="557893"/>
          <a:ext cx="2707821" cy="72526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開始年月で「指定あり」を選択した場合、現在残っている有休を付与した年月を入力してください。</a:t>
          </a:r>
        </a:p>
      </xdr:txBody>
    </xdr:sp>
    <xdr:clientData/>
  </xdr:twoCellAnchor>
  <xdr:twoCellAnchor>
    <xdr:from>
      <xdr:col>8</xdr:col>
      <xdr:colOff>1175656</xdr:colOff>
      <xdr:row>0</xdr:row>
      <xdr:rowOff>778327</xdr:rowOff>
    </xdr:from>
    <xdr:to>
      <xdr:col>11</xdr:col>
      <xdr:colOff>342900</xdr:colOff>
      <xdr:row>1</xdr:row>
      <xdr:rowOff>299356</xdr:rowOff>
    </xdr:to>
    <xdr:sp macro="" textlink="">
      <xdr:nvSpPr>
        <xdr:cNvPr id="32" name="テキスト ボックス 31">
          <a:extLst>
            <a:ext uri="{FF2B5EF4-FFF2-40B4-BE49-F238E27FC236}">
              <a16:creationId xmlns:a16="http://schemas.microsoft.com/office/drawing/2014/main" id="{77D2C5D8-6FEB-4AA1-9057-9C5B31319DAA}"/>
            </a:ext>
          </a:extLst>
        </xdr:cNvPr>
        <xdr:cNvSpPr txBox="1"/>
      </xdr:nvSpPr>
      <xdr:spPr>
        <a:xfrm>
          <a:off x="12401549" y="778327"/>
          <a:ext cx="3208565" cy="74567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入社時有休を付与する場合、</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初回付与「あり」を選択し、</a:t>
          </a:r>
          <a:br>
            <a:rPr kumimoji="1" lang="en-US" altLang="ja-JP"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初回付与年月と初回付与日数を入力してください。</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938892</xdr:colOff>
      <xdr:row>1</xdr:row>
      <xdr:rowOff>340178</xdr:rowOff>
    </xdr:from>
    <xdr:to>
      <xdr:col>10</xdr:col>
      <xdr:colOff>112939</xdr:colOff>
      <xdr:row>3</xdr:row>
      <xdr:rowOff>27215</xdr:rowOff>
    </xdr:to>
    <xdr:cxnSp macro="">
      <xdr:nvCxnSpPr>
        <xdr:cNvPr id="33" name="直線矢印コネクタ 32">
          <a:extLst>
            <a:ext uri="{FF2B5EF4-FFF2-40B4-BE49-F238E27FC236}">
              <a16:creationId xmlns:a16="http://schemas.microsoft.com/office/drawing/2014/main" id="{00BF2C42-93CC-451F-BA53-6F468C6587CF}"/>
            </a:ext>
          </a:extLst>
        </xdr:cNvPr>
        <xdr:cNvCxnSpPr/>
      </xdr:nvCxnSpPr>
      <xdr:spPr>
        <a:xfrm flipH="1">
          <a:off x="12164785" y="1564821"/>
          <a:ext cx="1868261" cy="449037"/>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1143000</xdr:colOff>
      <xdr:row>2</xdr:row>
      <xdr:rowOff>204106</xdr:rowOff>
    </xdr:from>
    <xdr:to>
      <xdr:col>10</xdr:col>
      <xdr:colOff>231322</xdr:colOff>
      <xdr:row>4</xdr:row>
      <xdr:rowOff>13608</xdr:rowOff>
    </xdr:to>
    <xdr:sp macro="" textlink="">
      <xdr:nvSpPr>
        <xdr:cNvPr id="36" name="楕円 35">
          <a:extLst>
            <a:ext uri="{FF2B5EF4-FFF2-40B4-BE49-F238E27FC236}">
              <a16:creationId xmlns:a16="http://schemas.microsoft.com/office/drawing/2014/main" id="{059B4827-AE1B-4B4E-CF0B-849697906CE2}"/>
            </a:ext>
          </a:extLst>
        </xdr:cNvPr>
        <xdr:cNvSpPr/>
      </xdr:nvSpPr>
      <xdr:spPr>
        <a:xfrm>
          <a:off x="5633357" y="1945820"/>
          <a:ext cx="8518072" cy="299359"/>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794658</xdr:colOff>
      <xdr:row>6</xdr:row>
      <xdr:rowOff>108858</xdr:rowOff>
    </xdr:from>
    <xdr:to>
      <xdr:col>7</xdr:col>
      <xdr:colOff>1309008</xdr:colOff>
      <xdr:row>9</xdr:row>
      <xdr:rowOff>95251</xdr:rowOff>
    </xdr:to>
    <xdr:sp macro="" textlink="">
      <xdr:nvSpPr>
        <xdr:cNvPr id="38" name="テキスト ボックス 37">
          <a:extLst>
            <a:ext uri="{FF2B5EF4-FFF2-40B4-BE49-F238E27FC236}">
              <a16:creationId xmlns:a16="http://schemas.microsoft.com/office/drawing/2014/main" id="{A97972C7-4C11-4F0B-A94B-AC0F15A43193}"/>
            </a:ext>
          </a:extLst>
        </xdr:cNvPr>
        <xdr:cNvSpPr txBox="1"/>
      </xdr:nvSpPr>
      <xdr:spPr>
        <a:xfrm>
          <a:off x="7979229" y="2884715"/>
          <a:ext cx="3208565" cy="70757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付与方法をプルダウンから選択してください。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・基準月付与</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・比例付与</a:t>
          </a:r>
        </a:p>
      </xdr:txBody>
    </xdr:sp>
    <xdr:clientData/>
  </xdr:twoCellAnchor>
  <xdr:twoCellAnchor>
    <xdr:from>
      <xdr:col>5</xdr:col>
      <xdr:colOff>966108</xdr:colOff>
      <xdr:row>4</xdr:row>
      <xdr:rowOff>258536</xdr:rowOff>
    </xdr:from>
    <xdr:to>
      <xdr:col>6</xdr:col>
      <xdr:colOff>1051833</xdr:colOff>
      <xdr:row>6</xdr:row>
      <xdr:rowOff>108858</xdr:rowOff>
    </xdr:to>
    <xdr:cxnSp macro="">
      <xdr:nvCxnSpPr>
        <xdr:cNvPr id="39" name="直線矢印コネクタ 38">
          <a:extLst>
            <a:ext uri="{FF2B5EF4-FFF2-40B4-BE49-F238E27FC236}">
              <a16:creationId xmlns:a16="http://schemas.microsoft.com/office/drawing/2014/main" id="{586FAC47-46A1-41C2-87B7-20641ED16381}"/>
            </a:ext>
          </a:extLst>
        </xdr:cNvPr>
        <xdr:cNvCxnSpPr>
          <a:stCxn id="38" idx="0"/>
        </xdr:cNvCxnSpPr>
      </xdr:nvCxnSpPr>
      <xdr:spPr>
        <a:xfrm flipH="1" flipV="1">
          <a:off x="8150679" y="2490107"/>
          <a:ext cx="1432833" cy="39460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144236</xdr:colOff>
      <xdr:row>5</xdr:row>
      <xdr:rowOff>84365</xdr:rowOff>
    </xdr:from>
    <xdr:to>
      <xdr:col>10</xdr:col>
      <xdr:colOff>658587</xdr:colOff>
      <xdr:row>7</xdr:row>
      <xdr:rowOff>176892</xdr:rowOff>
    </xdr:to>
    <xdr:sp macro="" textlink="">
      <xdr:nvSpPr>
        <xdr:cNvPr id="44" name="テキスト ボックス 43">
          <a:extLst>
            <a:ext uri="{FF2B5EF4-FFF2-40B4-BE49-F238E27FC236}">
              <a16:creationId xmlns:a16="http://schemas.microsoft.com/office/drawing/2014/main" id="{0C4AA573-DCA9-4069-9A96-0B8307B7E8CE}"/>
            </a:ext>
          </a:extLst>
        </xdr:cNvPr>
        <xdr:cNvSpPr txBox="1"/>
      </xdr:nvSpPr>
      <xdr:spPr>
        <a:xfrm>
          <a:off x="11370129" y="2588079"/>
          <a:ext cx="3208565" cy="59599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付与方法で基準月付与を選択した場合、</a:t>
          </a:r>
          <a:br>
            <a:rPr kumimoji="1" lang="en-US" altLang="ja-JP"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基準月をプルダウンより選択してください。</a:t>
          </a:r>
        </a:p>
      </xdr:txBody>
    </xdr:sp>
    <xdr:clientData/>
  </xdr:twoCellAnchor>
  <xdr:twoCellAnchor>
    <xdr:from>
      <xdr:col>7</xdr:col>
      <xdr:colOff>802821</xdr:colOff>
      <xdr:row>4</xdr:row>
      <xdr:rowOff>231322</xdr:rowOff>
    </xdr:from>
    <xdr:to>
      <xdr:col>8</xdr:col>
      <xdr:colOff>144236</xdr:colOff>
      <xdr:row>6</xdr:row>
      <xdr:rowOff>110218</xdr:rowOff>
    </xdr:to>
    <xdr:cxnSp macro="">
      <xdr:nvCxnSpPr>
        <xdr:cNvPr id="45" name="直線矢印コネクタ 44">
          <a:extLst>
            <a:ext uri="{FF2B5EF4-FFF2-40B4-BE49-F238E27FC236}">
              <a16:creationId xmlns:a16="http://schemas.microsoft.com/office/drawing/2014/main" id="{C696DBB3-BF96-490E-BBDB-A6AE0A07A49D}"/>
            </a:ext>
          </a:extLst>
        </xdr:cNvPr>
        <xdr:cNvCxnSpPr>
          <a:stCxn id="44" idx="1"/>
        </xdr:cNvCxnSpPr>
      </xdr:nvCxnSpPr>
      <xdr:spPr>
        <a:xfrm flipH="1" flipV="1">
          <a:off x="10681607" y="2462893"/>
          <a:ext cx="688522" cy="42318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2139043</xdr:colOff>
      <xdr:row>11</xdr:row>
      <xdr:rowOff>122464</xdr:rowOff>
    </xdr:from>
    <xdr:to>
      <xdr:col>3</xdr:col>
      <xdr:colOff>557892</xdr:colOff>
      <xdr:row>13</xdr:row>
      <xdr:rowOff>117021</xdr:rowOff>
    </xdr:to>
    <xdr:cxnSp macro="">
      <xdr:nvCxnSpPr>
        <xdr:cNvPr id="48" name="直線矢印コネクタ 47">
          <a:extLst>
            <a:ext uri="{FF2B5EF4-FFF2-40B4-BE49-F238E27FC236}">
              <a16:creationId xmlns:a16="http://schemas.microsoft.com/office/drawing/2014/main" id="{0EAC7E8C-28A7-4093-B683-B5FD8010832D}"/>
            </a:ext>
          </a:extLst>
        </xdr:cNvPr>
        <xdr:cNvCxnSpPr>
          <a:stCxn id="51" idx="3"/>
        </xdr:cNvCxnSpPr>
      </xdr:nvCxnSpPr>
      <xdr:spPr>
        <a:xfrm flipV="1">
          <a:off x="2139043" y="4109357"/>
          <a:ext cx="2909206" cy="674914"/>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288471</xdr:colOff>
      <xdr:row>12</xdr:row>
      <xdr:rowOff>179614</xdr:rowOff>
    </xdr:from>
    <xdr:to>
      <xdr:col>0</xdr:col>
      <xdr:colOff>2139043</xdr:colOff>
      <xdr:row>14</xdr:row>
      <xdr:rowOff>54428</xdr:rowOff>
    </xdr:to>
    <xdr:sp macro="" textlink="">
      <xdr:nvSpPr>
        <xdr:cNvPr id="51" name="テキスト ボックス 50">
          <a:extLst>
            <a:ext uri="{FF2B5EF4-FFF2-40B4-BE49-F238E27FC236}">
              <a16:creationId xmlns:a16="http://schemas.microsoft.com/office/drawing/2014/main" id="{960C96D9-322C-4C69-A6BD-0E4642EB93F9}"/>
            </a:ext>
          </a:extLst>
        </xdr:cNvPr>
        <xdr:cNvSpPr txBox="1"/>
      </xdr:nvSpPr>
      <xdr:spPr>
        <a:xfrm>
          <a:off x="288471" y="4506685"/>
          <a:ext cx="1850572" cy="55517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使用期限が過ぎると</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グレーアウトします。</a:t>
          </a:r>
        </a:p>
      </xdr:txBody>
    </xdr:sp>
    <xdr:clientData/>
  </xdr:twoCellAnchor>
  <xdr:twoCellAnchor>
    <xdr:from>
      <xdr:col>0</xdr:col>
      <xdr:colOff>2149929</xdr:colOff>
      <xdr:row>8</xdr:row>
      <xdr:rowOff>231322</xdr:rowOff>
    </xdr:from>
    <xdr:to>
      <xdr:col>4</xdr:col>
      <xdr:colOff>517072</xdr:colOff>
      <xdr:row>18</xdr:row>
      <xdr:rowOff>19050</xdr:rowOff>
    </xdr:to>
    <xdr:cxnSp macro="">
      <xdr:nvCxnSpPr>
        <xdr:cNvPr id="53" name="直線矢印コネクタ 52">
          <a:extLst>
            <a:ext uri="{FF2B5EF4-FFF2-40B4-BE49-F238E27FC236}">
              <a16:creationId xmlns:a16="http://schemas.microsoft.com/office/drawing/2014/main" id="{AD88677F-9716-4C00-BE52-0D947E9E6759}"/>
            </a:ext>
          </a:extLst>
        </xdr:cNvPr>
        <xdr:cNvCxnSpPr>
          <a:stCxn id="57" idx="3"/>
        </xdr:cNvCxnSpPr>
      </xdr:nvCxnSpPr>
      <xdr:spPr>
        <a:xfrm flipV="1">
          <a:off x="2149929" y="3483429"/>
          <a:ext cx="4204607" cy="2522764"/>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299357</xdr:colOff>
      <xdr:row>16</xdr:row>
      <xdr:rowOff>231321</xdr:rowOff>
    </xdr:from>
    <xdr:to>
      <xdr:col>0</xdr:col>
      <xdr:colOff>2149929</xdr:colOff>
      <xdr:row>19</xdr:row>
      <xdr:rowOff>51708</xdr:rowOff>
    </xdr:to>
    <xdr:sp macro="" textlink="">
      <xdr:nvSpPr>
        <xdr:cNvPr id="57" name="テキスト ボックス 56">
          <a:extLst>
            <a:ext uri="{FF2B5EF4-FFF2-40B4-BE49-F238E27FC236}">
              <a16:creationId xmlns:a16="http://schemas.microsoft.com/office/drawing/2014/main" id="{BA8ECE3C-FDBC-477B-9926-699F35D3EA95}"/>
            </a:ext>
          </a:extLst>
        </xdr:cNvPr>
        <xdr:cNvSpPr txBox="1"/>
      </xdr:nvSpPr>
      <xdr:spPr>
        <a:xfrm>
          <a:off x="299357" y="5728607"/>
          <a:ext cx="1850572" cy="55517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使用期限２ヵ月前になると赤字でアラートします。</a:t>
          </a:r>
        </a:p>
      </xdr:txBody>
    </xdr:sp>
    <xdr:clientData/>
  </xdr:twoCellAnchor>
  <xdr:twoCellAnchor>
    <xdr:from>
      <xdr:col>9</xdr:col>
      <xdr:colOff>1274884</xdr:colOff>
      <xdr:row>2</xdr:row>
      <xdr:rowOff>146538</xdr:rowOff>
    </xdr:from>
    <xdr:to>
      <xdr:col>10</xdr:col>
      <xdr:colOff>1097782</xdr:colOff>
      <xdr:row>2</xdr:row>
      <xdr:rowOff>212795</xdr:rowOff>
    </xdr:to>
    <xdr:cxnSp macro="">
      <xdr:nvCxnSpPr>
        <xdr:cNvPr id="19" name="直線矢印コネクタ 18">
          <a:extLst>
            <a:ext uri="{FF2B5EF4-FFF2-40B4-BE49-F238E27FC236}">
              <a16:creationId xmlns:a16="http://schemas.microsoft.com/office/drawing/2014/main" id="{80747684-72C5-4A4E-B12C-E4BF078F6BE1}"/>
            </a:ext>
          </a:extLst>
        </xdr:cNvPr>
        <xdr:cNvCxnSpPr>
          <a:stCxn id="22" idx="1"/>
        </xdr:cNvCxnSpPr>
      </xdr:nvCxnSpPr>
      <xdr:spPr>
        <a:xfrm flipH="1" flipV="1">
          <a:off x="14272846" y="1875692"/>
          <a:ext cx="1163724" cy="66257"/>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1097782</xdr:colOff>
      <xdr:row>1</xdr:row>
      <xdr:rowOff>433964</xdr:rowOff>
    </xdr:from>
    <xdr:to>
      <xdr:col>13</xdr:col>
      <xdr:colOff>95250</xdr:colOff>
      <xdr:row>4</xdr:row>
      <xdr:rowOff>6279</xdr:rowOff>
    </xdr:to>
    <xdr:sp macro="" textlink="">
      <xdr:nvSpPr>
        <xdr:cNvPr id="22" name="テキスト ボックス 21">
          <a:extLst>
            <a:ext uri="{FF2B5EF4-FFF2-40B4-BE49-F238E27FC236}">
              <a16:creationId xmlns:a16="http://schemas.microsoft.com/office/drawing/2014/main" id="{923FDC3B-CD47-465E-8A66-39170A05E02C}"/>
            </a:ext>
          </a:extLst>
        </xdr:cNvPr>
        <xdr:cNvSpPr txBox="1"/>
      </xdr:nvSpPr>
      <xdr:spPr>
        <a:xfrm>
          <a:off x="15436570" y="1650233"/>
          <a:ext cx="3019949" cy="58343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指定年月と基準月がアンマッチの時はアラートがでます。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95250</xdr:colOff>
      <xdr:row>2</xdr:row>
      <xdr:rowOff>0</xdr:rowOff>
    </xdr:from>
    <xdr:to>
      <xdr:col>21</xdr:col>
      <xdr:colOff>429533</xdr:colOff>
      <xdr:row>3</xdr:row>
      <xdr:rowOff>56061</xdr:rowOff>
    </xdr:to>
    <xdr:pic>
      <xdr:nvPicPr>
        <xdr:cNvPr id="16" name="図 15">
          <a:extLst>
            <a:ext uri="{FF2B5EF4-FFF2-40B4-BE49-F238E27FC236}">
              <a16:creationId xmlns:a16="http://schemas.microsoft.com/office/drawing/2014/main" id="{9E05AFF6-A786-4A01-B44F-BACC71CA5281}"/>
            </a:ext>
          </a:extLst>
        </xdr:cNvPr>
        <xdr:cNvPicPr>
          <a:picLocks noChangeAspect="1"/>
        </xdr:cNvPicPr>
      </xdr:nvPicPr>
      <xdr:blipFill>
        <a:blip xmlns:r="http://schemas.openxmlformats.org/officeDocument/2006/relationships" r:embed="rId1"/>
        <a:stretch>
          <a:fillRect/>
        </a:stretch>
      </xdr:blipFill>
      <xdr:spPr>
        <a:xfrm>
          <a:off x="8105775" y="342900"/>
          <a:ext cx="6506483" cy="228632"/>
        </a:xfrm>
        <a:prstGeom prst="rect">
          <a:avLst/>
        </a:prstGeom>
        <a:ln>
          <a:solidFill>
            <a:schemeClr val="tx1"/>
          </a:solidFill>
        </a:ln>
      </xdr:spPr>
    </xdr:pic>
    <xdr:clientData/>
  </xdr:twoCellAnchor>
  <xdr:twoCellAnchor editAs="oneCell">
    <xdr:from>
      <xdr:col>12</xdr:col>
      <xdr:colOff>38100</xdr:colOff>
      <xdr:row>20</xdr:row>
      <xdr:rowOff>38100</xdr:rowOff>
    </xdr:from>
    <xdr:to>
      <xdr:col>21</xdr:col>
      <xdr:colOff>409575</xdr:colOff>
      <xdr:row>25</xdr:row>
      <xdr:rowOff>63922</xdr:rowOff>
    </xdr:to>
    <xdr:pic>
      <xdr:nvPicPr>
        <xdr:cNvPr id="19" name="図 18">
          <a:extLst>
            <a:ext uri="{FF2B5EF4-FFF2-40B4-BE49-F238E27FC236}">
              <a16:creationId xmlns:a16="http://schemas.microsoft.com/office/drawing/2014/main" id="{6ACF63D9-6A36-3B1B-34FF-43E40B599096}"/>
            </a:ext>
          </a:extLst>
        </xdr:cNvPr>
        <xdr:cNvPicPr>
          <a:picLocks noChangeAspect="1"/>
        </xdr:cNvPicPr>
      </xdr:nvPicPr>
      <xdr:blipFill>
        <a:blip xmlns:r="http://schemas.openxmlformats.org/officeDocument/2006/relationships" r:embed="rId2"/>
        <a:stretch>
          <a:fillRect/>
        </a:stretch>
      </xdr:blipFill>
      <xdr:spPr>
        <a:xfrm>
          <a:off x="8105775" y="3038475"/>
          <a:ext cx="6543675" cy="877469"/>
        </a:xfrm>
        <a:prstGeom prst="rect">
          <a:avLst/>
        </a:prstGeom>
        <a:ln>
          <a:solidFill>
            <a:schemeClr val="tx1"/>
          </a:solidFill>
        </a:ln>
      </xdr:spPr>
    </xdr:pic>
    <xdr:clientData/>
  </xdr:twoCellAnchor>
  <xdr:twoCellAnchor editAs="oneCell">
    <xdr:from>
      <xdr:col>12</xdr:col>
      <xdr:colOff>28575</xdr:colOff>
      <xdr:row>31</xdr:row>
      <xdr:rowOff>104775</xdr:rowOff>
    </xdr:from>
    <xdr:to>
      <xdr:col>21</xdr:col>
      <xdr:colOff>466725</xdr:colOff>
      <xdr:row>36</xdr:row>
      <xdr:rowOff>123163</xdr:rowOff>
    </xdr:to>
    <xdr:pic>
      <xdr:nvPicPr>
        <xdr:cNvPr id="20" name="図 19">
          <a:extLst>
            <a:ext uri="{FF2B5EF4-FFF2-40B4-BE49-F238E27FC236}">
              <a16:creationId xmlns:a16="http://schemas.microsoft.com/office/drawing/2014/main" id="{6FA5357A-FAA8-7BD0-7D35-E695311720D3}"/>
            </a:ext>
          </a:extLst>
        </xdr:cNvPr>
        <xdr:cNvPicPr>
          <a:picLocks noChangeAspect="1"/>
        </xdr:cNvPicPr>
      </xdr:nvPicPr>
      <xdr:blipFill>
        <a:blip xmlns:r="http://schemas.openxmlformats.org/officeDocument/2006/relationships" r:embed="rId3"/>
        <a:stretch>
          <a:fillRect/>
        </a:stretch>
      </xdr:blipFill>
      <xdr:spPr>
        <a:xfrm>
          <a:off x="8096250" y="4695825"/>
          <a:ext cx="6610350" cy="877879"/>
        </a:xfrm>
        <a:prstGeom prst="rect">
          <a:avLst/>
        </a:prstGeom>
        <a:ln>
          <a:solidFill>
            <a:schemeClr val="tx1"/>
          </a:solidFill>
        </a:ln>
      </xdr:spPr>
    </xdr:pic>
    <xdr:clientData/>
  </xdr:twoCellAnchor>
  <xdr:twoCellAnchor editAs="oneCell">
    <xdr:from>
      <xdr:col>12</xdr:col>
      <xdr:colOff>126065</xdr:colOff>
      <xdr:row>46</xdr:row>
      <xdr:rowOff>101786</xdr:rowOff>
    </xdr:from>
    <xdr:to>
      <xdr:col>16</xdr:col>
      <xdr:colOff>564098</xdr:colOff>
      <xdr:row>53</xdr:row>
      <xdr:rowOff>4633</xdr:rowOff>
    </xdr:to>
    <xdr:pic>
      <xdr:nvPicPr>
        <xdr:cNvPr id="45" name="図 44">
          <a:extLst>
            <a:ext uri="{FF2B5EF4-FFF2-40B4-BE49-F238E27FC236}">
              <a16:creationId xmlns:a16="http://schemas.microsoft.com/office/drawing/2014/main" id="{8191F296-293D-B446-39C6-8B250DC81F7E}"/>
            </a:ext>
          </a:extLst>
        </xdr:cNvPr>
        <xdr:cNvPicPr>
          <a:picLocks noChangeAspect="1"/>
        </xdr:cNvPicPr>
      </xdr:nvPicPr>
      <xdr:blipFill>
        <a:blip xmlns:r="http://schemas.openxmlformats.org/officeDocument/2006/relationships" r:embed="rId4"/>
        <a:stretch>
          <a:fillRect/>
        </a:stretch>
      </xdr:blipFill>
      <xdr:spPr>
        <a:xfrm>
          <a:off x="8171889" y="7934698"/>
          <a:ext cx="3172268" cy="1079464"/>
        </a:xfrm>
        <a:prstGeom prst="rect">
          <a:avLst/>
        </a:prstGeom>
        <a:ln>
          <a:solidFill>
            <a:schemeClr val="tx1"/>
          </a:solidFill>
        </a:ln>
      </xdr:spPr>
    </xdr:pic>
    <xdr:clientData/>
  </xdr:twoCellAnchor>
  <xdr:twoCellAnchor>
    <xdr:from>
      <xdr:col>12</xdr:col>
      <xdr:colOff>57150</xdr:colOff>
      <xdr:row>9</xdr:row>
      <xdr:rowOff>104775</xdr:rowOff>
    </xdr:from>
    <xdr:to>
      <xdr:col>21</xdr:col>
      <xdr:colOff>410486</xdr:colOff>
      <xdr:row>12</xdr:row>
      <xdr:rowOff>25273</xdr:rowOff>
    </xdr:to>
    <xdr:grpSp>
      <xdr:nvGrpSpPr>
        <xdr:cNvPr id="3" name="グループ化 2">
          <a:extLst>
            <a:ext uri="{FF2B5EF4-FFF2-40B4-BE49-F238E27FC236}">
              <a16:creationId xmlns:a16="http://schemas.microsoft.com/office/drawing/2014/main" id="{70DC2CA7-0DCB-3A70-FF5A-95F90B64BD0D}"/>
            </a:ext>
          </a:extLst>
        </xdr:cNvPr>
        <xdr:cNvGrpSpPr/>
      </xdr:nvGrpSpPr>
      <xdr:grpSpPr>
        <a:xfrm>
          <a:off x="8124825" y="1743075"/>
          <a:ext cx="6525536" cy="434848"/>
          <a:chOff x="8133347" y="1734051"/>
          <a:chExt cx="6534560" cy="431840"/>
        </a:xfrm>
      </xdr:grpSpPr>
      <xdr:pic>
        <xdr:nvPicPr>
          <xdr:cNvPr id="17" name="図 16">
            <a:extLst>
              <a:ext uri="{FF2B5EF4-FFF2-40B4-BE49-F238E27FC236}">
                <a16:creationId xmlns:a16="http://schemas.microsoft.com/office/drawing/2014/main" id="{C1972171-CFF6-8B27-D576-5C705D6D69FA}"/>
              </a:ext>
            </a:extLst>
          </xdr:cNvPr>
          <xdr:cNvPicPr>
            <a:picLocks noChangeAspect="1"/>
          </xdr:cNvPicPr>
        </xdr:nvPicPr>
        <xdr:blipFill>
          <a:blip xmlns:r="http://schemas.openxmlformats.org/officeDocument/2006/relationships" r:embed="rId5"/>
          <a:stretch>
            <a:fillRect/>
          </a:stretch>
        </xdr:blipFill>
        <xdr:spPr>
          <a:xfrm>
            <a:off x="8133347" y="1734051"/>
            <a:ext cx="6534560" cy="431840"/>
          </a:xfrm>
          <a:prstGeom prst="rect">
            <a:avLst/>
          </a:prstGeom>
          <a:ln>
            <a:solidFill>
              <a:schemeClr val="tx1"/>
            </a:solidFill>
          </a:ln>
        </xdr:spPr>
      </xdr:pic>
      <xdr:sp macro="" textlink="">
        <xdr:nvSpPr>
          <xdr:cNvPr id="2" name="正方形/長方形 1">
            <a:extLst>
              <a:ext uri="{FF2B5EF4-FFF2-40B4-BE49-F238E27FC236}">
                <a16:creationId xmlns:a16="http://schemas.microsoft.com/office/drawing/2014/main" id="{7DBE56D8-49F9-C656-6EE4-6344F42690D0}"/>
              </a:ext>
            </a:extLst>
          </xdr:cNvPr>
          <xdr:cNvSpPr/>
        </xdr:nvSpPr>
        <xdr:spPr>
          <a:xfrm>
            <a:off x="9409697" y="1774658"/>
            <a:ext cx="1318461" cy="175460"/>
          </a:xfrm>
          <a:prstGeom prst="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　　　　　一斉付与</a:t>
            </a:r>
          </a:p>
        </xdr:txBody>
      </xdr:sp>
    </xdr:grpSp>
    <xdr:clientData/>
  </xdr:twoCellAnchor>
  <xdr:twoCellAnchor>
    <xdr:from>
      <xdr:col>1</xdr:col>
      <xdr:colOff>171451</xdr:colOff>
      <xdr:row>67</xdr:row>
      <xdr:rowOff>41654</xdr:rowOff>
    </xdr:from>
    <xdr:to>
      <xdr:col>9</xdr:col>
      <xdr:colOff>485775</xdr:colOff>
      <xdr:row>92</xdr:row>
      <xdr:rowOff>85725</xdr:rowOff>
    </xdr:to>
    <xdr:grpSp>
      <xdr:nvGrpSpPr>
        <xdr:cNvPr id="30" name="グループ化 29">
          <a:extLst>
            <a:ext uri="{FF2B5EF4-FFF2-40B4-BE49-F238E27FC236}">
              <a16:creationId xmlns:a16="http://schemas.microsoft.com/office/drawing/2014/main" id="{48E03597-A31D-E6E2-D8C3-0C51672DB01D}"/>
            </a:ext>
          </a:extLst>
        </xdr:cNvPr>
        <xdr:cNvGrpSpPr/>
      </xdr:nvGrpSpPr>
      <xdr:grpSpPr>
        <a:xfrm>
          <a:off x="533401" y="11624054"/>
          <a:ext cx="5800724" cy="4330321"/>
          <a:chOff x="1314450" y="9290434"/>
          <a:chExt cx="5641329" cy="4438958"/>
        </a:xfrm>
      </xdr:grpSpPr>
      <xdr:pic>
        <xdr:nvPicPr>
          <xdr:cNvPr id="5" name="図 4">
            <a:extLst>
              <a:ext uri="{FF2B5EF4-FFF2-40B4-BE49-F238E27FC236}">
                <a16:creationId xmlns:a16="http://schemas.microsoft.com/office/drawing/2014/main" id="{67F3D9AA-10E2-9E62-A8A3-7E16E47C818B}"/>
              </a:ext>
            </a:extLst>
          </xdr:cNvPr>
          <xdr:cNvPicPr>
            <a:picLocks noChangeAspect="1"/>
          </xdr:cNvPicPr>
        </xdr:nvPicPr>
        <xdr:blipFill>
          <a:blip xmlns:r="http://schemas.openxmlformats.org/officeDocument/2006/relationships" r:embed="rId6"/>
          <a:stretch>
            <a:fillRect/>
          </a:stretch>
        </xdr:blipFill>
        <xdr:spPr>
          <a:xfrm>
            <a:off x="1314450" y="9290434"/>
            <a:ext cx="3714748" cy="4438958"/>
          </a:xfrm>
          <a:prstGeom prst="rect">
            <a:avLst/>
          </a:prstGeom>
          <a:ln>
            <a:solidFill>
              <a:schemeClr val="tx1"/>
            </a:solidFill>
          </a:ln>
        </xdr:spPr>
      </xdr:pic>
      <xdr:sp macro="" textlink="">
        <xdr:nvSpPr>
          <xdr:cNvPr id="9" name="正方形/長方形 8">
            <a:extLst>
              <a:ext uri="{FF2B5EF4-FFF2-40B4-BE49-F238E27FC236}">
                <a16:creationId xmlns:a16="http://schemas.microsoft.com/office/drawing/2014/main" id="{E03B8EC2-9063-4BC6-B26A-A777F574E363}"/>
              </a:ext>
            </a:extLst>
          </xdr:cNvPr>
          <xdr:cNvSpPr/>
        </xdr:nvSpPr>
        <xdr:spPr>
          <a:xfrm>
            <a:off x="5202176" y="10772782"/>
            <a:ext cx="1753603" cy="468571"/>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半休取得時はプルダウンより「半」を選択してください</a:t>
            </a:r>
          </a:p>
        </xdr:txBody>
      </xdr:sp>
      <xdr:cxnSp macro="">
        <xdr:nvCxnSpPr>
          <xdr:cNvPr id="10" name="直線矢印コネクタ 9">
            <a:extLst>
              <a:ext uri="{FF2B5EF4-FFF2-40B4-BE49-F238E27FC236}">
                <a16:creationId xmlns:a16="http://schemas.microsoft.com/office/drawing/2014/main" id="{1019106A-78CF-4226-98BF-048F1BDFD78D}"/>
              </a:ext>
            </a:extLst>
          </xdr:cNvPr>
          <xdr:cNvCxnSpPr>
            <a:stCxn id="9" idx="1"/>
          </xdr:cNvCxnSpPr>
        </xdr:nvCxnSpPr>
        <xdr:spPr>
          <a:xfrm flipH="1">
            <a:off x="4914899" y="11007067"/>
            <a:ext cx="287277" cy="108615"/>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9F41BC90-FAEE-4108-82D8-CC5D37564B63}"/>
              </a:ext>
            </a:extLst>
          </xdr:cNvPr>
          <xdr:cNvSpPr/>
        </xdr:nvSpPr>
        <xdr:spPr>
          <a:xfrm>
            <a:off x="1382652" y="12458705"/>
            <a:ext cx="1017648" cy="885825"/>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半休取得時、自動で半休分の取得可能日が増えます</a:t>
            </a:r>
          </a:p>
        </xdr:txBody>
      </xdr:sp>
      <xdr:sp macro="" textlink="">
        <xdr:nvSpPr>
          <xdr:cNvPr id="13" name="正方形/長方形 12">
            <a:extLst>
              <a:ext uri="{FF2B5EF4-FFF2-40B4-BE49-F238E27FC236}">
                <a16:creationId xmlns:a16="http://schemas.microsoft.com/office/drawing/2014/main" id="{DD91A5A0-79A5-4E44-96EB-331279BE3522}"/>
              </a:ext>
            </a:extLst>
          </xdr:cNvPr>
          <xdr:cNvSpPr/>
        </xdr:nvSpPr>
        <xdr:spPr>
          <a:xfrm>
            <a:off x="3809998" y="12468230"/>
            <a:ext cx="1247774" cy="257175"/>
          </a:xfrm>
          <a:prstGeom prst="rect">
            <a:avLst/>
          </a:prstGeom>
          <a:no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solidFill>
                <a:schemeClr val="tx1"/>
              </a:solidFill>
            </a:endParaRPr>
          </a:p>
        </xdr:txBody>
      </xdr:sp>
      <xdr:cxnSp macro="">
        <xdr:nvCxnSpPr>
          <xdr:cNvPr id="14" name="直線矢印コネクタ 13">
            <a:extLst>
              <a:ext uri="{FF2B5EF4-FFF2-40B4-BE49-F238E27FC236}">
                <a16:creationId xmlns:a16="http://schemas.microsoft.com/office/drawing/2014/main" id="{4754E2F9-B439-4107-8C41-186BFE9103A9}"/>
              </a:ext>
            </a:extLst>
          </xdr:cNvPr>
          <xdr:cNvCxnSpPr>
            <a:stCxn id="12" idx="3"/>
            <a:endCxn id="13" idx="1"/>
          </xdr:cNvCxnSpPr>
        </xdr:nvCxnSpPr>
        <xdr:spPr>
          <a:xfrm flipV="1">
            <a:off x="2400300" y="12596822"/>
            <a:ext cx="1409698" cy="304800"/>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1" name="正方形/長方形 20">
            <a:extLst>
              <a:ext uri="{FF2B5EF4-FFF2-40B4-BE49-F238E27FC236}">
                <a16:creationId xmlns:a16="http://schemas.microsoft.com/office/drawing/2014/main" id="{915703FF-E7F7-43E3-8C92-7051CB8D3729}"/>
              </a:ext>
            </a:extLst>
          </xdr:cNvPr>
          <xdr:cNvSpPr/>
        </xdr:nvSpPr>
        <xdr:spPr>
          <a:xfrm>
            <a:off x="1535052" y="10934700"/>
            <a:ext cx="1753603" cy="468570"/>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有休を取得したら、</a:t>
            </a:r>
            <a:r>
              <a:rPr kumimoji="1" lang="en-US" altLang="ja-JP" sz="1000">
                <a:solidFill>
                  <a:schemeClr val="tx1"/>
                </a:solidFill>
              </a:rPr>
              <a:t>YYYY/M/D</a:t>
            </a:r>
            <a:r>
              <a:rPr kumimoji="1" lang="ja-JP" altLang="en-US" sz="1000">
                <a:solidFill>
                  <a:schemeClr val="tx1"/>
                </a:solidFill>
              </a:rPr>
              <a:t>形式で入力してください</a:t>
            </a:r>
          </a:p>
        </xdr:txBody>
      </xdr:sp>
      <xdr:cxnSp macro="">
        <xdr:nvCxnSpPr>
          <xdr:cNvPr id="23" name="直線矢印コネクタ 22">
            <a:extLst>
              <a:ext uri="{FF2B5EF4-FFF2-40B4-BE49-F238E27FC236}">
                <a16:creationId xmlns:a16="http://schemas.microsoft.com/office/drawing/2014/main" id="{16871043-0C25-475C-9687-4728CAB55B8C}"/>
              </a:ext>
            </a:extLst>
          </xdr:cNvPr>
          <xdr:cNvCxnSpPr>
            <a:stCxn id="21" idx="3"/>
          </xdr:cNvCxnSpPr>
        </xdr:nvCxnSpPr>
        <xdr:spPr>
          <a:xfrm flipV="1">
            <a:off x="3288656" y="10906125"/>
            <a:ext cx="711844" cy="262860"/>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266701</xdr:colOff>
      <xdr:row>42</xdr:row>
      <xdr:rowOff>47625</xdr:rowOff>
    </xdr:from>
    <xdr:to>
      <xdr:col>10</xdr:col>
      <xdr:colOff>57149</xdr:colOff>
      <xdr:row>65</xdr:row>
      <xdr:rowOff>152400</xdr:rowOff>
    </xdr:to>
    <xdr:grpSp>
      <xdr:nvGrpSpPr>
        <xdr:cNvPr id="48" name="グループ化 47">
          <a:extLst>
            <a:ext uri="{FF2B5EF4-FFF2-40B4-BE49-F238E27FC236}">
              <a16:creationId xmlns:a16="http://schemas.microsoft.com/office/drawing/2014/main" id="{4343614D-6420-2837-8FB1-B636310AD184}"/>
            </a:ext>
          </a:extLst>
        </xdr:cNvPr>
        <xdr:cNvGrpSpPr/>
      </xdr:nvGrpSpPr>
      <xdr:grpSpPr>
        <a:xfrm>
          <a:off x="628651" y="7343775"/>
          <a:ext cx="5962648" cy="4048125"/>
          <a:chOff x="752476" y="7277100"/>
          <a:chExt cx="5962648" cy="4048125"/>
        </a:xfrm>
      </xdr:grpSpPr>
      <xdr:cxnSp macro="">
        <xdr:nvCxnSpPr>
          <xdr:cNvPr id="36" name="直線矢印コネクタ 35">
            <a:extLst>
              <a:ext uri="{FF2B5EF4-FFF2-40B4-BE49-F238E27FC236}">
                <a16:creationId xmlns:a16="http://schemas.microsoft.com/office/drawing/2014/main" id="{43C2F865-07BA-4A51-B855-CD8D734F3267}"/>
              </a:ext>
            </a:extLst>
          </xdr:cNvPr>
          <xdr:cNvCxnSpPr>
            <a:stCxn id="34" idx="1"/>
            <a:endCxn id="33" idx="6"/>
          </xdr:cNvCxnSpPr>
        </xdr:nvCxnSpPr>
        <xdr:spPr>
          <a:xfrm flipH="1" flipV="1">
            <a:off x="4170045" y="8029576"/>
            <a:ext cx="401954" cy="476249"/>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47" name="グループ化 46">
            <a:extLst>
              <a:ext uri="{FF2B5EF4-FFF2-40B4-BE49-F238E27FC236}">
                <a16:creationId xmlns:a16="http://schemas.microsoft.com/office/drawing/2014/main" id="{BE426E11-783E-8F62-5B89-DBD2500DCE19}"/>
              </a:ext>
            </a:extLst>
          </xdr:cNvPr>
          <xdr:cNvGrpSpPr/>
        </xdr:nvGrpSpPr>
        <xdr:grpSpPr>
          <a:xfrm>
            <a:off x="752476" y="7277100"/>
            <a:ext cx="5962648" cy="4048125"/>
            <a:chOff x="752476" y="7277100"/>
            <a:chExt cx="5962648" cy="4048125"/>
          </a:xfrm>
        </xdr:grpSpPr>
        <xdr:pic>
          <xdr:nvPicPr>
            <xdr:cNvPr id="8" name="図 7">
              <a:extLst>
                <a:ext uri="{FF2B5EF4-FFF2-40B4-BE49-F238E27FC236}">
                  <a16:creationId xmlns:a16="http://schemas.microsoft.com/office/drawing/2014/main" id="{06BF0873-F02E-4359-0F19-8E1F79FC298B}"/>
                </a:ext>
              </a:extLst>
            </xdr:cNvPr>
            <xdr:cNvPicPr>
              <a:picLocks noChangeAspect="1"/>
            </xdr:cNvPicPr>
          </xdr:nvPicPr>
          <xdr:blipFill>
            <a:blip xmlns:r="http://schemas.openxmlformats.org/officeDocument/2006/relationships" r:embed="rId7"/>
            <a:stretch>
              <a:fillRect/>
            </a:stretch>
          </xdr:blipFill>
          <xdr:spPr>
            <a:xfrm>
              <a:off x="752476" y="7277100"/>
              <a:ext cx="3347784" cy="4048125"/>
            </a:xfrm>
            <a:prstGeom prst="rect">
              <a:avLst/>
            </a:prstGeom>
            <a:ln>
              <a:solidFill>
                <a:schemeClr val="tx1"/>
              </a:solidFill>
            </a:ln>
          </xdr:spPr>
        </xdr:pic>
        <xdr:sp macro="" textlink="">
          <xdr:nvSpPr>
            <xdr:cNvPr id="33" name="楕円 32">
              <a:extLst>
                <a:ext uri="{FF2B5EF4-FFF2-40B4-BE49-F238E27FC236}">
                  <a16:creationId xmlns:a16="http://schemas.microsoft.com/office/drawing/2014/main" id="{6FB7F63C-FACD-4778-AEE8-4CD215E33237}"/>
                </a:ext>
              </a:extLst>
            </xdr:cNvPr>
            <xdr:cNvSpPr/>
          </xdr:nvSpPr>
          <xdr:spPr>
            <a:xfrm>
              <a:off x="3810001" y="7896226"/>
              <a:ext cx="360044" cy="266700"/>
            </a:xfrm>
            <a:prstGeom prst="ellipse">
              <a:avLst/>
            </a:prstGeom>
            <a:ln w="38100">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4" name="正方形/長方形 33">
              <a:extLst>
                <a:ext uri="{FF2B5EF4-FFF2-40B4-BE49-F238E27FC236}">
                  <a16:creationId xmlns:a16="http://schemas.microsoft.com/office/drawing/2014/main" id="{49C37B17-FF33-4A8F-9813-0B688CF9C86B}"/>
                </a:ext>
              </a:extLst>
            </xdr:cNvPr>
            <xdr:cNvSpPr/>
          </xdr:nvSpPr>
          <xdr:spPr>
            <a:xfrm>
              <a:off x="4571999" y="7934325"/>
              <a:ext cx="2143125" cy="1143000"/>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有休付与日数と取得日の黄色セルは連動しております。</a:t>
              </a:r>
              <a:endParaRPr kumimoji="1" lang="en-US" altLang="ja-JP" sz="1000">
                <a:solidFill>
                  <a:schemeClr val="tx1"/>
                </a:solidFill>
              </a:endParaRPr>
            </a:p>
            <a:p>
              <a:pPr algn="l"/>
              <a:r>
                <a:rPr kumimoji="1" lang="ja-JP" altLang="en-US" sz="1000">
                  <a:solidFill>
                    <a:schemeClr val="tx1"/>
                  </a:solidFill>
                </a:rPr>
                <a:t>黄色セルの分だけ、有休を取得できます。</a:t>
              </a:r>
            </a:p>
          </xdr:txBody>
        </xdr:sp>
        <xdr:sp macro="" textlink="">
          <xdr:nvSpPr>
            <xdr:cNvPr id="35" name="右大かっこ 34">
              <a:extLst>
                <a:ext uri="{FF2B5EF4-FFF2-40B4-BE49-F238E27FC236}">
                  <a16:creationId xmlns:a16="http://schemas.microsoft.com/office/drawing/2014/main" id="{29B25FC1-6F51-D855-39F8-788871F567FE}"/>
                </a:ext>
              </a:extLst>
            </xdr:cNvPr>
            <xdr:cNvSpPr/>
          </xdr:nvSpPr>
          <xdr:spPr>
            <a:xfrm>
              <a:off x="3686174" y="8629650"/>
              <a:ext cx="219075" cy="1447800"/>
            </a:xfrm>
            <a:prstGeom prst="rightBracket">
              <a:avLst/>
            </a:prstGeom>
            <a:ln w="28575">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41" name="直線矢印コネクタ 40">
              <a:extLst>
                <a:ext uri="{FF2B5EF4-FFF2-40B4-BE49-F238E27FC236}">
                  <a16:creationId xmlns:a16="http://schemas.microsoft.com/office/drawing/2014/main" id="{9A25D277-87D5-4FC4-8164-EBBC8BD4336E}"/>
                </a:ext>
              </a:extLst>
            </xdr:cNvPr>
            <xdr:cNvCxnSpPr>
              <a:stCxn id="34" idx="1"/>
              <a:endCxn id="35" idx="2"/>
            </xdr:cNvCxnSpPr>
          </xdr:nvCxnSpPr>
          <xdr:spPr>
            <a:xfrm flipH="1">
              <a:off x="3905249" y="8505825"/>
              <a:ext cx="666750" cy="847725"/>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12</xdr:col>
      <xdr:colOff>38100</xdr:colOff>
      <xdr:row>57</xdr:row>
      <xdr:rowOff>66675</xdr:rowOff>
    </xdr:from>
    <xdr:to>
      <xdr:col>18</xdr:col>
      <xdr:colOff>114885</xdr:colOff>
      <xdr:row>87</xdr:row>
      <xdr:rowOff>95972</xdr:rowOff>
    </xdr:to>
    <xdr:pic>
      <xdr:nvPicPr>
        <xdr:cNvPr id="49" name="図 48">
          <a:extLst>
            <a:ext uri="{FF2B5EF4-FFF2-40B4-BE49-F238E27FC236}">
              <a16:creationId xmlns:a16="http://schemas.microsoft.com/office/drawing/2014/main" id="{3F85955F-F76E-8AF1-DB10-834B47B1BEB9}"/>
            </a:ext>
          </a:extLst>
        </xdr:cNvPr>
        <xdr:cNvPicPr>
          <a:picLocks noChangeAspect="1"/>
        </xdr:cNvPicPr>
      </xdr:nvPicPr>
      <xdr:blipFill>
        <a:blip xmlns:r="http://schemas.openxmlformats.org/officeDocument/2006/relationships" r:embed="rId8"/>
        <a:stretch>
          <a:fillRect/>
        </a:stretch>
      </xdr:blipFill>
      <xdr:spPr>
        <a:xfrm>
          <a:off x="8105775" y="9934575"/>
          <a:ext cx="4191585" cy="5172797"/>
        </a:xfrm>
        <a:prstGeom prst="rect">
          <a:avLst/>
        </a:prstGeom>
        <a:ln>
          <a:solidFill>
            <a:schemeClr val="tx1"/>
          </a:solidFill>
        </a:ln>
      </xdr:spPr>
    </xdr:pic>
    <xdr:clientData/>
  </xdr:twoCellAnchor>
  <xdr:twoCellAnchor>
    <xdr:from>
      <xdr:col>1</xdr:col>
      <xdr:colOff>95250</xdr:colOff>
      <xdr:row>94</xdr:row>
      <xdr:rowOff>57150</xdr:rowOff>
    </xdr:from>
    <xdr:to>
      <xdr:col>9</xdr:col>
      <xdr:colOff>498102</xdr:colOff>
      <xdr:row>117</xdr:row>
      <xdr:rowOff>28575</xdr:rowOff>
    </xdr:to>
    <xdr:grpSp>
      <xdr:nvGrpSpPr>
        <xdr:cNvPr id="64" name="グループ化 63">
          <a:extLst>
            <a:ext uri="{FF2B5EF4-FFF2-40B4-BE49-F238E27FC236}">
              <a16:creationId xmlns:a16="http://schemas.microsoft.com/office/drawing/2014/main" id="{2026440A-2FCC-1482-6ED6-2DAF8E9017C4}"/>
            </a:ext>
          </a:extLst>
        </xdr:cNvPr>
        <xdr:cNvGrpSpPr/>
      </xdr:nvGrpSpPr>
      <xdr:grpSpPr>
        <a:xfrm>
          <a:off x="457200" y="16268700"/>
          <a:ext cx="5889252" cy="3914775"/>
          <a:chOff x="3790950" y="16725900"/>
          <a:chExt cx="5889252" cy="3914775"/>
        </a:xfrm>
      </xdr:grpSpPr>
      <xdr:pic>
        <xdr:nvPicPr>
          <xdr:cNvPr id="61" name="図 60">
            <a:extLst>
              <a:ext uri="{FF2B5EF4-FFF2-40B4-BE49-F238E27FC236}">
                <a16:creationId xmlns:a16="http://schemas.microsoft.com/office/drawing/2014/main" id="{8161F379-A482-EA27-0376-081B5AC51C99}"/>
              </a:ext>
            </a:extLst>
          </xdr:cNvPr>
          <xdr:cNvPicPr>
            <a:picLocks noChangeAspect="1"/>
          </xdr:cNvPicPr>
        </xdr:nvPicPr>
        <xdr:blipFill>
          <a:blip xmlns:r="http://schemas.openxmlformats.org/officeDocument/2006/relationships" r:embed="rId9"/>
          <a:stretch>
            <a:fillRect/>
          </a:stretch>
        </xdr:blipFill>
        <xdr:spPr>
          <a:xfrm>
            <a:off x="3790950" y="16725900"/>
            <a:ext cx="3784860" cy="3914775"/>
          </a:xfrm>
          <a:prstGeom prst="rect">
            <a:avLst/>
          </a:prstGeom>
        </xdr:spPr>
      </xdr:pic>
      <xdr:sp macro="" textlink="">
        <xdr:nvSpPr>
          <xdr:cNvPr id="22" name="正方形/長方形 21">
            <a:extLst>
              <a:ext uri="{FF2B5EF4-FFF2-40B4-BE49-F238E27FC236}">
                <a16:creationId xmlns:a16="http://schemas.microsoft.com/office/drawing/2014/main" id="{CFCAC13F-3456-852A-A5B1-2467975B89C5}"/>
              </a:ext>
            </a:extLst>
          </xdr:cNvPr>
          <xdr:cNvSpPr/>
        </xdr:nvSpPr>
        <xdr:spPr>
          <a:xfrm>
            <a:off x="3874432" y="18510297"/>
            <a:ext cx="977973" cy="902857"/>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使用期限を過ぎるとグレーアウトします</a:t>
            </a:r>
          </a:p>
        </xdr:txBody>
      </xdr:sp>
      <xdr:cxnSp macro="">
        <xdr:nvCxnSpPr>
          <xdr:cNvPr id="24" name="直線矢印コネクタ 23">
            <a:extLst>
              <a:ext uri="{FF2B5EF4-FFF2-40B4-BE49-F238E27FC236}">
                <a16:creationId xmlns:a16="http://schemas.microsoft.com/office/drawing/2014/main" id="{DE93C12C-A0C8-E573-CCAE-10052967820F}"/>
              </a:ext>
            </a:extLst>
          </xdr:cNvPr>
          <xdr:cNvCxnSpPr>
            <a:stCxn id="22" idx="3"/>
          </xdr:cNvCxnSpPr>
        </xdr:nvCxnSpPr>
        <xdr:spPr>
          <a:xfrm flipV="1">
            <a:off x="4852405" y="18430875"/>
            <a:ext cx="786395" cy="530851"/>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7" name="正方形/長方形 26">
            <a:extLst>
              <a:ext uri="{FF2B5EF4-FFF2-40B4-BE49-F238E27FC236}">
                <a16:creationId xmlns:a16="http://schemas.microsoft.com/office/drawing/2014/main" id="{7FEF52A2-8375-4CB8-AF51-FD176A015722}"/>
              </a:ext>
            </a:extLst>
          </xdr:cNvPr>
          <xdr:cNvSpPr/>
        </xdr:nvSpPr>
        <xdr:spPr>
          <a:xfrm>
            <a:off x="7926598" y="16863610"/>
            <a:ext cx="1753604" cy="468570"/>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使用期限</a:t>
            </a:r>
            <a:r>
              <a:rPr kumimoji="1" lang="en-US" altLang="ja-JP" sz="1000">
                <a:solidFill>
                  <a:schemeClr val="tx1"/>
                </a:solidFill>
              </a:rPr>
              <a:t>3</a:t>
            </a:r>
            <a:r>
              <a:rPr kumimoji="1" lang="ja-JP" altLang="en-US" sz="1000">
                <a:solidFill>
                  <a:schemeClr val="tx1"/>
                </a:solidFill>
              </a:rPr>
              <a:t>ヵ月前になると赤字でお知らせします</a:t>
            </a:r>
          </a:p>
        </xdr:txBody>
      </xdr:sp>
      <xdr:cxnSp macro="">
        <xdr:nvCxnSpPr>
          <xdr:cNvPr id="28" name="直線矢印コネクタ 27">
            <a:extLst>
              <a:ext uri="{FF2B5EF4-FFF2-40B4-BE49-F238E27FC236}">
                <a16:creationId xmlns:a16="http://schemas.microsoft.com/office/drawing/2014/main" id="{4E62E7BC-792A-43FB-8454-C8922FF4CA95}"/>
              </a:ext>
            </a:extLst>
          </xdr:cNvPr>
          <xdr:cNvCxnSpPr>
            <a:stCxn id="27" idx="1"/>
          </xdr:cNvCxnSpPr>
        </xdr:nvCxnSpPr>
        <xdr:spPr>
          <a:xfrm flipH="1">
            <a:off x="7534275" y="17097895"/>
            <a:ext cx="392323" cy="151880"/>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1" name="正方形/長方形 30">
            <a:extLst>
              <a:ext uri="{FF2B5EF4-FFF2-40B4-BE49-F238E27FC236}">
                <a16:creationId xmlns:a16="http://schemas.microsoft.com/office/drawing/2014/main" id="{695D50E7-0CA0-4FAD-8BDF-D76EDA87D2B9}"/>
              </a:ext>
            </a:extLst>
          </xdr:cNvPr>
          <xdr:cNvSpPr/>
        </xdr:nvSpPr>
        <xdr:spPr>
          <a:xfrm>
            <a:off x="7868384" y="19093404"/>
            <a:ext cx="1735617" cy="1106286"/>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「付与日」～「使用期限」の期間以内に当てはまらない日付はピンクでお知らせします。</a:t>
            </a:r>
            <a:endParaRPr kumimoji="1" lang="en-US" altLang="ja-JP" sz="1000">
              <a:solidFill>
                <a:schemeClr val="tx1"/>
              </a:solidFill>
            </a:endParaRPr>
          </a:p>
          <a:p>
            <a:pPr algn="l"/>
            <a:r>
              <a:rPr kumimoji="1" lang="ja-JP" altLang="en-US" sz="1000">
                <a:solidFill>
                  <a:schemeClr val="tx1"/>
                </a:solidFill>
              </a:rPr>
              <a:t>期間内の日付で取得してください</a:t>
            </a:r>
          </a:p>
        </xdr:txBody>
      </xdr:sp>
      <xdr:cxnSp macro="">
        <xdr:nvCxnSpPr>
          <xdr:cNvPr id="39" name="直線矢印コネクタ 38">
            <a:extLst>
              <a:ext uri="{FF2B5EF4-FFF2-40B4-BE49-F238E27FC236}">
                <a16:creationId xmlns:a16="http://schemas.microsoft.com/office/drawing/2014/main" id="{BC2313BE-CD39-4AE0-84D7-2FDB983C91C5}"/>
              </a:ext>
            </a:extLst>
          </xdr:cNvPr>
          <xdr:cNvCxnSpPr>
            <a:stCxn id="31" idx="1"/>
          </xdr:cNvCxnSpPr>
        </xdr:nvCxnSpPr>
        <xdr:spPr>
          <a:xfrm flipH="1" flipV="1">
            <a:off x="7191375" y="19383375"/>
            <a:ext cx="677009" cy="263172"/>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333375</xdr:colOff>
      <xdr:row>1</xdr:row>
      <xdr:rowOff>57150</xdr:rowOff>
    </xdr:from>
    <xdr:to>
      <xdr:col>11</xdr:col>
      <xdr:colOff>533401</xdr:colOff>
      <xdr:row>5</xdr:row>
      <xdr:rowOff>247650</xdr:rowOff>
    </xdr:to>
    <xdr:sp macro="" textlink="">
      <xdr:nvSpPr>
        <xdr:cNvPr id="2" name="テキスト ボックス 1">
          <a:extLst>
            <a:ext uri="{FF2B5EF4-FFF2-40B4-BE49-F238E27FC236}">
              <a16:creationId xmlns:a16="http://schemas.microsoft.com/office/drawing/2014/main" id="{B1B028A2-6964-4577-8453-A37EC403FA8B}"/>
            </a:ext>
          </a:extLst>
        </xdr:cNvPr>
        <xdr:cNvSpPr txBox="1"/>
      </xdr:nvSpPr>
      <xdr:spPr>
        <a:xfrm>
          <a:off x="9858375" y="438150"/>
          <a:ext cx="2257426" cy="1714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左表を元に管理簿の有休数値を持ってきているので、このシートは削除しないでください。</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黄色の網掛け箇所は変更可です。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A2E7-8779-40F5-9005-B81E20E3C186}">
  <sheetPr>
    <pageSetUpPr fitToPage="1"/>
  </sheetPr>
  <dimension ref="B1:R34"/>
  <sheetViews>
    <sheetView showGridLines="0" zoomScale="85" zoomScaleNormal="85" workbookViewId="0">
      <selection activeCell="B10" sqref="B10:C10"/>
    </sheetView>
  </sheetViews>
  <sheetFormatPr defaultRowHeight="13.5" x14ac:dyDescent="0.15"/>
  <cols>
    <col min="1" max="1" width="30.5" style="1" customWidth="1"/>
    <col min="2" max="2" width="21" style="1" bestFit="1" customWidth="1"/>
    <col min="3" max="3" width="7.25" style="2" bestFit="1" customWidth="1"/>
    <col min="4" max="4" width="20.875" style="1" bestFit="1" customWidth="1"/>
    <col min="5" max="5" width="20.625" style="1" bestFit="1" customWidth="1"/>
    <col min="6" max="18" width="17.625" style="1" bestFit="1" customWidth="1"/>
    <col min="19" max="16384" width="9" style="1"/>
  </cols>
  <sheetData>
    <row r="1" spans="2:18" ht="96" customHeight="1" x14ac:dyDescent="0.15"/>
    <row r="2" spans="2:18" ht="40.5" customHeight="1" x14ac:dyDescent="0.15">
      <c r="B2" s="18" t="s">
        <v>18</v>
      </c>
    </row>
    <row r="3" spans="2:18" ht="19.5" customHeight="1" x14ac:dyDescent="0.15">
      <c r="B3" s="21" t="s">
        <v>8</v>
      </c>
      <c r="C3" s="123"/>
      <c r="D3" s="124"/>
      <c r="E3" s="21" t="s">
        <v>25</v>
      </c>
      <c r="F3" s="31" t="s">
        <v>33</v>
      </c>
      <c r="G3" s="21" t="s">
        <v>26</v>
      </c>
      <c r="H3" s="32">
        <v>42551</v>
      </c>
      <c r="I3" s="58" t="str">
        <f>IF(AND(F3="指定あり",NOT(H3="")),IF(F5="基準月付与",IF(MONTH(H3)=H5,"","←基準月と同月にしてください！"),""),"")</f>
        <v>←基準月と同月にしてください！</v>
      </c>
      <c r="J3" s="57"/>
      <c r="K3" s="3"/>
      <c r="L3" s="3"/>
      <c r="M3" s="3"/>
      <c r="N3" s="3"/>
      <c r="O3" s="3"/>
      <c r="P3" s="3"/>
      <c r="Q3" s="3"/>
      <c r="R3" s="3"/>
    </row>
    <row r="4" spans="2:18" ht="19.5" customHeight="1" x14ac:dyDescent="0.15">
      <c r="B4" s="21" t="s">
        <v>0</v>
      </c>
      <c r="C4" s="125">
        <v>41639</v>
      </c>
      <c r="D4" s="126"/>
      <c r="E4" s="21" t="s">
        <v>28</v>
      </c>
      <c r="F4" s="31" t="s">
        <v>34</v>
      </c>
      <c r="G4" s="21" t="s">
        <v>32</v>
      </c>
      <c r="H4" s="32">
        <v>41639</v>
      </c>
      <c r="I4" s="21" t="s">
        <v>29</v>
      </c>
      <c r="J4" s="34">
        <v>2</v>
      </c>
      <c r="N4" s="3"/>
      <c r="O4" s="3"/>
      <c r="P4" s="3"/>
      <c r="Q4" s="3"/>
      <c r="R4" s="3"/>
    </row>
    <row r="5" spans="2:18" ht="21" customHeight="1" x14ac:dyDescent="0.15">
      <c r="B5" s="21" t="s">
        <v>15</v>
      </c>
      <c r="C5" s="123" t="s">
        <v>16</v>
      </c>
      <c r="D5" s="124"/>
      <c r="E5" s="21" t="s">
        <v>24</v>
      </c>
      <c r="F5" s="31" t="s">
        <v>30</v>
      </c>
      <c r="G5" s="21" t="s">
        <v>27</v>
      </c>
      <c r="H5" s="33">
        <v>2</v>
      </c>
      <c r="I5" s="3"/>
      <c r="J5" s="3"/>
      <c r="K5" s="3"/>
      <c r="L5" s="3"/>
      <c r="M5" s="3"/>
      <c r="N5" s="3"/>
      <c r="O5" s="3"/>
      <c r="P5" s="3"/>
      <c r="Q5" s="3"/>
      <c r="R5" s="3"/>
    </row>
    <row r="6" spans="2:18" ht="21" customHeight="1" thickBot="1" x14ac:dyDescent="0.2">
      <c r="B6"/>
      <c r="C6"/>
      <c r="D6"/>
      <c r="E6"/>
      <c r="F6"/>
      <c r="G6"/>
      <c r="H6"/>
      <c r="I6" s="3"/>
      <c r="J6" s="3"/>
      <c r="K6" s="3"/>
      <c r="L6" s="3"/>
      <c r="M6" s="3"/>
      <c r="N6" s="3"/>
      <c r="O6" s="3"/>
      <c r="P6" s="3"/>
      <c r="Q6" s="3"/>
      <c r="R6" s="3"/>
    </row>
    <row r="7" spans="2:18" ht="18" thickBot="1" x14ac:dyDescent="0.2">
      <c r="B7" s="5"/>
      <c r="C7" s="5"/>
      <c r="D7" s="22" t="s">
        <v>28</v>
      </c>
      <c r="E7" s="35"/>
      <c r="F7" s="3"/>
      <c r="G7" s="3"/>
      <c r="H7" s="3"/>
      <c r="I7" s="3"/>
      <c r="J7" s="3"/>
      <c r="K7" s="3"/>
      <c r="L7" s="3"/>
      <c r="M7" s="3"/>
      <c r="N7" s="3"/>
      <c r="O7" s="3"/>
      <c r="P7" s="3"/>
      <c r="Q7" s="3"/>
      <c r="R7" s="3"/>
    </row>
    <row r="8" spans="2:18" ht="18.75" customHeight="1" x14ac:dyDescent="0.15">
      <c r="B8" s="127" t="s">
        <v>1</v>
      </c>
      <c r="C8" s="128"/>
      <c r="D8" s="36">
        <f>IF(F4="あり",IF(H4="","ERROR",H4),"")</f>
        <v>41639</v>
      </c>
      <c r="E8" s="36">
        <f>IF(F5="比例付与",IF(F3="入社日",EDATE(C4,6),EDATE(H3,0.5)),IF(F3="入社日",IF(MONTH(C4)=H5,DATE(YEAR(C4)+1,H5,1),IF(H5&lt;MONTH(C4),DATE(YEAR(C4)+1,H5,1),DATE(YEAR(C4),H5,1))),H3))</f>
        <v>42551</v>
      </c>
      <c r="F8" s="36">
        <f>DATE(YEAR(E8)+1,MONTH(E8),DAY(E8))</f>
        <v>42916</v>
      </c>
      <c r="G8" s="36">
        <f t="shared" ref="G8:R8" si="0">DATE(YEAR(F8)+1,MONTH(F8),DAY(F8))</f>
        <v>43281</v>
      </c>
      <c r="H8" s="36">
        <f t="shared" si="0"/>
        <v>43646</v>
      </c>
      <c r="I8" s="36">
        <f t="shared" si="0"/>
        <v>44012</v>
      </c>
      <c r="J8" s="36">
        <f t="shared" si="0"/>
        <v>44377</v>
      </c>
      <c r="K8" s="36">
        <f t="shared" si="0"/>
        <v>44742</v>
      </c>
      <c r="L8" s="36">
        <f t="shared" si="0"/>
        <v>45107</v>
      </c>
      <c r="M8" s="36">
        <f t="shared" si="0"/>
        <v>45473</v>
      </c>
      <c r="N8" s="36">
        <f t="shared" si="0"/>
        <v>45838</v>
      </c>
      <c r="O8" s="36">
        <f t="shared" si="0"/>
        <v>46203</v>
      </c>
      <c r="P8" s="36">
        <f t="shared" si="0"/>
        <v>46568</v>
      </c>
      <c r="Q8" s="36">
        <f t="shared" si="0"/>
        <v>46934</v>
      </c>
      <c r="R8" s="36">
        <f t="shared" si="0"/>
        <v>47299</v>
      </c>
    </row>
    <row r="9" spans="2:18" ht="18.75" customHeight="1" x14ac:dyDescent="0.15">
      <c r="B9" s="129" t="s">
        <v>4</v>
      </c>
      <c r="C9" s="130"/>
      <c r="D9" s="37">
        <f>IF(OR(D8="",D8="ERROR"),"",DATE(YEAR($D$8)+2,MONTH($D$8),DAY($D$8)-1))</f>
        <v>42368</v>
      </c>
      <c r="E9" s="37">
        <f>DATE(YEAR(E8)+2,MONTH(E8),DAY(E8)-1)</f>
        <v>43280</v>
      </c>
      <c r="F9" s="37">
        <f t="shared" ref="F9:R9" si="1">DATE(YEAR(F8)+2,MONTH(F8),DAY(F8)-1)</f>
        <v>43645</v>
      </c>
      <c r="G9" s="37">
        <f t="shared" si="1"/>
        <v>44011</v>
      </c>
      <c r="H9" s="38">
        <f t="shared" si="1"/>
        <v>44376</v>
      </c>
      <c r="I9" s="37">
        <f t="shared" si="1"/>
        <v>44741</v>
      </c>
      <c r="J9" s="39">
        <f t="shared" si="1"/>
        <v>45106</v>
      </c>
      <c r="K9" s="37">
        <f t="shared" si="1"/>
        <v>45472</v>
      </c>
      <c r="L9" s="37">
        <f t="shared" si="1"/>
        <v>45837</v>
      </c>
      <c r="M9" s="37">
        <f t="shared" si="1"/>
        <v>46202</v>
      </c>
      <c r="N9" s="37">
        <f t="shared" si="1"/>
        <v>46567</v>
      </c>
      <c r="O9" s="37">
        <f t="shared" si="1"/>
        <v>46933</v>
      </c>
      <c r="P9" s="37">
        <f t="shared" si="1"/>
        <v>47298</v>
      </c>
      <c r="Q9" s="37">
        <f t="shared" si="1"/>
        <v>47663</v>
      </c>
      <c r="R9" s="37">
        <f t="shared" si="1"/>
        <v>48028</v>
      </c>
    </row>
    <row r="10" spans="2:18" ht="18.75" customHeight="1" x14ac:dyDescent="0.15">
      <c r="B10" s="129" t="s">
        <v>2</v>
      </c>
      <c r="C10" s="130"/>
      <c r="D10" s="40" t="str">
        <f>IF(OR(D8="",D8="ERROR"),"",DATEDIF($C$4,D8,"Y")&amp;"年"&amp;DATEDIF($C$4,D8,"YM")&amp;"ヵ月")</f>
        <v>0年0ヵ月</v>
      </c>
      <c r="E10" s="40" t="str">
        <f>DATEDIF($C$4,E8,"Y")&amp;"年"&amp;DATEDIF($C$4,E8,"YM")&amp;"ヵ月"</f>
        <v>2年6ヵ月</v>
      </c>
      <c r="F10" s="40" t="str">
        <f t="shared" ref="F10:R10" si="2">DATEDIF($C$4,F8,"Y")&amp;"年"&amp;DATEDIF($C$4,F8,"YM")&amp;"ヵ月"</f>
        <v>3年6ヵ月</v>
      </c>
      <c r="G10" s="40" t="str">
        <f t="shared" si="2"/>
        <v>4年6ヵ月</v>
      </c>
      <c r="H10" s="41" t="str">
        <f t="shared" si="2"/>
        <v>5年6ヵ月</v>
      </c>
      <c r="I10" s="40" t="str">
        <f t="shared" si="2"/>
        <v>6年6ヵ月</v>
      </c>
      <c r="J10" s="42" t="str">
        <f t="shared" si="2"/>
        <v>7年6ヵ月</v>
      </c>
      <c r="K10" s="40" t="str">
        <f t="shared" si="2"/>
        <v>8年6ヵ月</v>
      </c>
      <c r="L10" s="40" t="str">
        <f t="shared" si="2"/>
        <v>9年6ヵ月</v>
      </c>
      <c r="M10" s="40" t="str">
        <f t="shared" si="2"/>
        <v>10年6ヵ月</v>
      </c>
      <c r="N10" s="40" t="str">
        <f t="shared" si="2"/>
        <v>11年6ヵ月</v>
      </c>
      <c r="O10" s="40" t="str">
        <f t="shared" si="2"/>
        <v>12年6ヵ月</v>
      </c>
      <c r="P10" s="40" t="str">
        <f t="shared" si="2"/>
        <v>13年6ヵ月</v>
      </c>
      <c r="Q10" s="40" t="str">
        <f t="shared" si="2"/>
        <v>14年6ヵ月</v>
      </c>
      <c r="R10" s="40" t="str">
        <f t="shared" si="2"/>
        <v>15年6ヵ月</v>
      </c>
    </row>
    <row r="11" spans="2:18" ht="18.75" customHeight="1" thickBot="1" x14ac:dyDescent="0.2">
      <c r="B11" s="114" t="s">
        <v>5</v>
      </c>
      <c r="C11" s="115"/>
      <c r="D11" s="43">
        <f>IF(AND(F4="あり",NOT(H4="")),J4,"")</f>
        <v>2</v>
      </c>
      <c r="E11" s="43">
        <f>IF(DATEDIF($C$4,E8,"M")&lt;=6,VLOOKUP($C$5,'表(有休)'!$A$3:$H$7,2,FALSE),IF(AND(DATEDIF($C$4,E8,"M")&gt;6,DATEDIF($C$4,E8,"M")&lt;=18),VLOOKUP($C$5,'表(有休)'!$A$3:$H$7,3,FALSE),IF(AND(DATEDIF($C$4,E8,"M")&gt;18,DATEDIF($C$4,E8,"M")&lt;=30),VLOOKUP($C$5,'表(有休)'!$A$3:$H$7,4,FALSE),IF(AND(DATEDIF($C$4,E8,"M")&gt;30,DATEDIF($C$4,E8,"M")&lt;=42),VLOOKUP($C$5,'表(有休)'!$A$3:$H$7,5,FALSE),IF(AND(DATEDIF($C$4,E8,"M")&gt;42,DATEDIF($C$4,E8,"M")&lt;=54),VLOOKUP($C$5,'表(有休)'!$A$3:$H$7,6,FALSE),IF(AND(DATEDIF($C$4,E8,"M")&gt;54,DATEDIF($C$4,E8,"M")&lt;=66),VLOOKUP($C$5,'表(有休)'!$A$3:$H$7,7,FALSE),IF(AND(DATEDIF($C$4,E8,"M")&gt;66,DATEDIF($C$4,E8,"M")&lt;=78),VLOOKUP($C$5,'表(有休)'!$A$3:$H$7,8,FALSE),VLOOKUP($C$5,'表(有休)'!$A$3:$H$7,8,FALSE))))))))</f>
        <v>12</v>
      </c>
      <c r="F11" s="43">
        <f>IF(DATEDIF($C$4,F8,"M")&lt;=6,VLOOKUP($C$5,'表(有休)'!$A$3:$H$7,2,FALSE),IF(AND(DATEDIF($C$4,F8,"M")&gt;6,DATEDIF($C$4,F8,"M")&lt;=18),VLOOKUP($C$5,'表(有休)'!$A$3:$H$7,3,FALSE),IF(AND(DATEDIF($C$4,F8,"M")&gt;18,DATEDIF($C$4,F8,"M")&lt;=30),VLOOKUP($C$5,'表(有休)'!$A$3:$H$7,4,FALSE),IF(AND(DATEDIF($C$4,F8,"M")&gt;30,DATEDIF($C$4,F8,"M")&lt;=42),VLOOKUP($C$5,'表(有休)'!$A$3:$H$7,5,FALSE),IF(AND(DATEDIF($C$4,F8,"M")&gt;42,DATEDIF($C$4,F8,"M")&lt;=54),VLOOKUP($C$5,'表(有休)'!$A$3:$H$7,6,FALSE),IF(AND(DATEDIF($C$4,F8,"M")&gt;54,DATEDIF($C$4,F8,"M")&lt;=66),VLOOKUP($C$5,'表(有休)'!$A$3:$H$7,7,FALSE),IF(AND(DATEDIF($C$4,F8,"M")&gt;66,DATEDIF($C$4,F8,"M")&lt;=78),VLOOKUP($C$5,'表(有休)'!$A$3:$H$7,8,FALSE),VLOOKUP($C$5,'表(有休)'!$A$3:$H$7,8,FALSE))))))))</f>
        <v>14</v>
      </c>
      <c r="G11" s="43">
        <f>IF(DATEDIF($C$4,G8,"M")&lt;=6,VLOOKUP($C$5,'表(有休)'!$A$3:$H$7,2,FALSE),IF(AND(DATEDIF($C$4,G8,"M")&gt;6,DATEDIF($C$4,G8,"M")&lt;=18),VLOOKUP($C$5,'表(有休)'!$A$3:$H$7,3,FALSE),IF(AND(DATEDIF($C$4,G8,"M")&gt;18,DATEDIF($C$4,G8,"M")&lt;=30),VLOOKUP($C$5,'表(有休)'!$A$3:$H$7,4,FALSE),IF(AND(DATEDIF($C$4,G8,"M")&gt;30,DATEDIF($C$4,G8,"M")&lt;=42),VLOOKUP($C$5,'表(有休)'!$A$3:$H$7,5,FALSE),IF(AND(DATEDIF($C$4,G8,"M")&gt;42,DATEDIF($C$4,G8,"M")&lt;=54),VLOOKUP($C$5,'表(有休)'!$A$3:$H$7,6,FALSE),IF(AND(DATEDIF($C$4,G8,"M")&gt;54,DATEDIF($C$4,G8,"M")&lt;=66),VLOOKUP($C$5,'表(有休)'!$A$3:$H$7,7,FALSE),IF(AND(DATEDIF($C$4,G8,"M")&gt;66,DATEDIF($C$4,G8,"M")&lt;=78),VLOOKUP($C$5,'表(有休)'!$A$3:$H$7,8,FALSE),VLOOKUP($C$5,'表(有休)'!$A$3:$H$7,8,FALSE))))))))</f>
        <v>16</v>
      </c>
      <c r="H11" s="43">
        <f>IF(DATEDIF($C$4,H8,"M")&lt;=6,VLOOKUP($C$5,'表(有休)'!$A$3:$H$7,2,FALSE),IF(AND(DATEDIF($C$4,H8,"M")&gt;6,DATEDIF($C$4,H8,"M")&lt;=18),VLOOKUP($C$5,'表(有休)'!$A$3:$H$7,3,FALSE),IF(AND(DATEDIF($C$4,H8,"M")&gt;18,DATEDIF($C$4,H8,"M")&lt;=30),VLOOKUP($C$5,'表(有休)'!$A$3:$H$7,4,FALSE),IF(AND(DATEDIF($C$4,H8,"M")&gt;30,DATEDIF($C$4,H8,"M")&lt;=42),VLOOKUP($C$5,'表(有休)'!$A$3:$H$7,5,FALSE),IF(AND(DATEDIF($C$4,H8,"M")&gt;42,DATEDIF($C$4,H8,"M")&lt;=54),VLOOKUP($C$5,'表(有休)'!$A$3:$H$7,6,FALSE),IF(AND(DATEDIF($C$4,H8,"M")&gt;54,DATEDIF($C$4,H8,"M")&lt;=66),VLOOKUP($C$5,'表(有休)'!$A$3:$H$7,7,FALSE),IF(AND(DATEDIF($C$4,H8,"M")&gt;66,DATEDIF($C$4,H8,"M")&lt;=78),VLOOKUP($C$5,'表(有休)'!$A$3:$H$7,8,FALSE),VLOOKUP($C$5,'表(有休)'!$A$3:$H$7,8,FALSE))))))))</f>
        <v>18</v>
      </c>
      <c r="I11" s="43">
        <f>IF(DATEDIF($C$4,I8,"M")&lt;=6,VLOOKUP($C$5,'表(有休)'!$A$3:$H$7,2,FALSE),IF(AND(DATEDIF($C$4,I8,"M")&gt;6,DATEDIF($C$4,I8,"M")&lt;=18),VLOOKUP($C$5,'表(有休)'!$A$3:$H$7,3,FALSE),IF(AND(DATEDIF($C$4,I8,"M")&gt;18,DATEDIF($C$4,I8,"M")&lt;=30),VLOOKUP($C$5,'表(有休)'!$A$3:$H$7,4,FALSE),IF(AND(DATEDIF($C$4,I8,"M")&gt;30,DATEDIF($C$4,I8,"M")&lt;=42),VLOOKUP($C$5,'表(有休)'!$A$3:$H$7,5,FALSE),IF(AND(DATEDIF($C$4,I8,"M")&gt;42,DATEDIF($C$4,I8,"M")&lt;=54),VLOOKUP($C$5,'表(有休)'!$A$3:$H$7,6,FALSE),IF(AND(DATEDIF($C$4,I8,"M")&gt;54,DATEDIF($C$4,I8,"M")&lt;=66),VLOOKUP($C$5,'表(有休)'!$A$3:$H$7,7,FALSE),IF(AND(DATEDIF($C$4,I8,"M")&gt;66,DATEDIF($C$4,I8,"M")&lt;=78),VLOOKUP($C$5,'表(有休)'!$A$3:$H$7,8,FALSE),VLOOKUP($C$5,'表(有休)'!$A$3:$H$7,8,FALSE))))))))</f>
        <v>20</v>
      </c>
      <c r="J11" s="43">
        <f>IF(DATEDIF($C$4,J8,"M")&lt;=6,VLOOKUP($C$5,'表(有休)'!$A$3:$H$7,2,FALSE),IF(AND(DATEDIF($C$4,J8,"M")&gt;6,DATEDIF($C$4,J8,"M")&lt;=18),VLOOKUP($C$5,'表(有休)'!$A$3:$H$7,3,FALSE),IF(AND(DATEDIF($C$4,J8,"M")&gt;18,DATEDIF($C$4,J8,"M")&lt;=30),VLOOKUP($C$5,'表(有休)'!$A$3:$H$7,4,FALSE),IF(AND(DATEDIF($C$4,J8,"M")&gt;30,DATEDIF($C$4,J8,"M")&lt;=42),VLOOKUP($C$5,'表(有休)'!$A$3:$H$7,5,FALSE),IF(AND(DATEDIF($C$4,J8,"M")&gt;42,DATEDIF($C$4,J8,"M")&lt;=54),VLOOKUP($C$5,'表(有休)'!$A$3:$H$7,6,FALSE),IF(AND(DATEDIF($C$4,J8,"M")&gt;54,DATEDIF($C$4,J8,"M")&lt;=66),VLOOKUP($C$5,'表(有休)'!$A$3:$H$7,7,FALSE),IF(AND(DATEDIF($C$4,J8,"M")&gt;66,DATEDIF($C$4,J8,"M")&lt;=78),VLOOKUP($C$5,'表(有休)'!$A$3:$H$7,8,FALSE),VLOOKUP($C$5,'表(有休)'!$A$3:$H$7,8,FALSE))))))))</f>
        <v>20</v>
      </c>
      <c r="K11" s="43">
        <f>IF(DATEDIF($C$4,K8,"M")&lt;=6,VLOOKUP($C$5,'表(有休)'!$A$3:$H$7,2,FALSE),IF(AND(DATEDIF($C$4,K8,"M")&gt;6,DATEDIF($C$4,K8,"M")&lt;=18),VLOOKUP($C$5,'表(有休)'!$A$3:$H$7,3,FALSE),IF(AND(DATEDIF($C$4,K8,"M")&gt;18,DATEDIF($C$4,K8,"M")&lt;=30),VLOOKUP($C$5,'表(有休)'!$A$3:$H$7,4,FALSE),IF(AND(DATEDIF($C$4,K8,"M")&gt;30,DATEDIF($C$4,K8,"M")&lt;=42),VLOOKUP($C$5,'表(有休)'!$A$3:$H$7,5,FALSE),IF(AND(DATEDIF($C$4,K8,"M")&gt;42,DATEDIF($C$4,K8,"M")&lt;=54),VLOOKUP($C$5,'表(有休)'!$A$3:$H$7,6,FALSE),IF(AND(DATEDIF($C$4,K8,"M")&gt;54,DATEDIF($C$4,K8,"M")&lt;=66),VLOOKUP($C$5,'表(有休)'!$A$3:$H$7,7,FALSE),IF(AND(DATEDIF($C$4,K8,"M")&gt;66,DATEDIF($C$4,K8,"M")&lt;=78),VLOOKUP($C$5,'表(有休)'!$A$3:$H$7,8,FALSE),VLOOKUP($C$5,'表(有休)'!$A$3:$H$7,8,FALSE))))))))</f>
        <v>20</v>
      </c>
      <c r="L11" s="43">
        <f>IF(DATEDIF($C$4,L8,"M")&lt;=6,VLOOKUP($C$5,'表(有休)'!$A$3:$H$7,2,FALSE),IF(AND(DATEDIF($C$4,L8,"M")&gt;6,DATEDIF($C$4,L8,"M")&lt;=18),VLOOKUP($C$5,'表(有休)'!$A$3:$H$7,3,FALSE),IF(AND(DATEDIF($C$4,L8,"M")&gt;18,DATEDIF($C$4,L8,"M")&lt;=30),VLOOKUP($C$5,'表(有休)'!$A$3:$H$7,4,FALSE),IF(AND(DATEDIF($C$4,L8,"M")&gt;30,DATEDIF($C$4,L8,"M")&lt;=42),VLOOKUP($C$5,'表(有休)'!$A$3:$H$7,5,FALSE),IF(AND(DATEDIF($C$4,L8,"M")&gt;42,DATEDIF($C$4,L8,"M")&lt;=54),VLOOKUP($C$5,'表(有休)'!$A$3:$H$7,6,FALSE),IF(AND(DATEDIF($C$4,L8,"M")&gt;54,DATEDIF($C$4,L8,"M")&lt;=66),VLOOKUP($C$5,'表(有休)'!$A$3:$H$7,7,FALSE),IF(AND(DATEDIF($C$4,L8,"M")&gt;66,DATEDIF($C$4,L8,"M")&lt;=78),VLOOKUP($C$5,'表(有休)'!$A$3:$H$7,8,FALSE),VLOOKUP($C$5,'表(有休)'!$A$3:$H$7,8,FALSE))))))))</f>
        <v>20</v>
      </c>
      <c r="M11" s="43">
        <f>IF(DATEDIF($C$4,M8,"M")&lt;=6,VLOOKUP($C$5,'表(有休)'!$A$3:$H$7,2,FALSE),IF(AND(DATEDIF($C$4,M8,"M")&gt;6,DATEDIF($C$4,M8,"M")&lt;=18),VLOOKUP($C$5,'表(有休)'!$A$3:$H$7,3,FALSE),IF(AND(DATEDIF($C$4,M8,"M")&gt;18,DATEDIF($C$4,M8,"M")&lt;=30),VLOOKUP($C$5,'表(有休)'!$A$3:$H$7,4,FALSE),IF(AND(DATEDIF($C$4,M8,"M")&gt;30,DATEDIF($C$4,M8,"M")&lt;=42),VLOOKUP($C$5,'表(有休)'!$A$3:$H$7,5,FALSE),IF(AND(DATEDIF($C$4,M8,"M")&gt;42,DATEDIF($C$4,M8,"M")&lt;=54),VLOOKUP($C$5,'表(有休)'!$A$3:$H$7,6,FALSE),IF(AND(DATEDIF($C$4,M8,"M")&gt;54,DATEDIF($C$4,M8,"M")&lt;=66),VLOOKUP($C$5,'表(有休)'!$A$3:$H$7,7,FALSE),IF(AND(DATEDIF($C$4,M8,"M")&gt;66,DATEDIF($C$4,M8,"M")&lt;=78),VLOOKUP($C$5,'表(有休)'!$A$3:$H$7,8,FALSE),VLOOKUP($C$5,'表(有休)'!$A$3:$H$7,8,FALSE))))))))</f>
        <v>20</v>
      </c>
      <c r="N11" s="43">
        <f>IF(DATEDIF($C$4,N8,"M")&lt;=6,VLOOKUP($C$5,'表(有休)'!$A$3:$H$7,2,FALSE),IF(AND(DATEDIF($C$4,N8,"M")&gt;6,DATEDIF($C$4,N8,"M")&lt;=18),VLOOKUP($C$5,'表(有休)'!$A$3:$H$7,3,FALSE),IF(AND(DATEDIF($C$4,N8,"M")&gt;18,DATEDIF($C$4,N8,"M")&lt;=30),VLOOKUP($C$5,'表(有休)'!$A$3:$H$7,4,FALSE),IF(AND(DATEDIF($C$4,N8,"M")&gt;30,DATEDIF($C$4,N8,"M")&lt;=42),VLOOKUP($C$5,'表(有休)'!$A$3:$H$7,5,FALSE),IF(AND(DATEDIF($C$4,N8,"M")&gt;42,DATEDIF($C$4,N8,"M")&lt;=54),VLOOKUP($C$5,'表(有休)'!$A$3:$H$7,6,FALSE),IF(AND(DATEDIF($C$4,N8,"M")&gt;54,DATEDIF($C$4,N8,"M")&lt;=66),VLOOKUP($C$5,'表(有休)'!$A$3:$H$7,7,FALSE),IF(AND(DATEDIF($C$4,N8,"M")&gt;66,DATEDIF($C$4,N8,"M")&lt;=78),VLOOKUP($C$5,'表(有休)'!$A$3:$H$7,8,FALSE),VLOOKUP($C$5,'表(有休)'!$A$3:$H$7,8,FALSE))))))))</f>
        <v>20</v>
      </c>
      <c r="O11" s="43">
        <f>IF(DATEDIF($C$4,O8,"M")&lt;=6,VLOOKUP($C$5,'表(有休)'!$A$3:$H$7,2,FALSE),IF(AND(DATEDIF($C$4,O8,"M")&gt;6,DATEDIF($C$4,O8,"M")&lt;=18),VLOOKUP($C$5,'表(有休)'!$A$3:$H$7,3,FALSE),IF(AND(DATEDIF($C$4,O8,"M")&gt;18,DATEDIF($C$4,O8,"M")&lt;=30),VLOOKUP($C$5,'表(有休)'!$A$3:$H$7,4,FALSE),IF(AND(DATEDIF($C$4,O8,"M")&gt;30,DATEDIF($C$4,O8,"M")&lt;=42),VLOOKUP($C$5,'表(有休)'!$A$3:$H$7,5,FALSE),IF(AND(DATEDIF($C$4,O8,"M")&gt;42,DATEDIF($C$4,O8,"M")&lt;=54),VLOOKUP($C$5,'表(有休)'!$A$3:$H$7,6,FALSE),IF(AND(DATEDIF($C$4,O8,"M")&gt;54,DATEDIF($C$4,O8,"M")&lt;=66),VLOOKUP($C$5,'表(有休)'!$A$3:$H$7,7,FALSE),IF(AND(DATEDIF($C$4,O8,"M")&gt;66,DATEDIF($C$4,O8,"M")&lt;=78),VLOOKUP($C$5,'表(有休)'!$A$3:$H$7,8,FALSE),VLOOKUP($C$5,'表(有休)'!$A$3:$H$7,8,FALSE))))))))</f>
        <v>20</v>
      </c>
      <c r="P11" s="43">
        <f>IF(DATEDIF($C$4,P8,"M")&lt;=6,VLOOKUP($C$5,'表(有休)'!$A$3:$H$7,2,FALSE),IF(AND(DATEDIF($C$4,P8,"M")&gt;6,DATEDIF($C$4,P8,"M")&lt;=18),VLOOKUP($C$5,'表(有休)'!$A$3:$H$7,3,FALSE),IF(AND(DATEDIF($C$4,P8,"M")&gt;18,DATEDIF($C$4,P8,"M")&lt;=30),VLOOKUP($C$5,'表(有休)'!$A$3:$H$7,4,FALSE),IF(AND(DATEDIF($C$4,P8,"M")&gt;30,DATEDIF($C$4,P8,"M")&lt;=42),VLOOKUP($C$5,'表(有休)'!$A$3:$H$7,5,FALSE),IF(AND(DATEDIF($C$4,P8,"M")&gt;42,DATEDIF($C$4,P8,"M")&lt;=54),VLOOKUP($C$5,'表(有休)'!$A$3:$H$7,6,FALSE),IF(AND(DATEDIF($C$4,P8,"M")&gt;54,DATEDIF($C$4,P8,"M")&lt;=66),VLOOKUP($C$5,'表(有休)'!$A$3:$H$7,7,FALSE),IF(AND(DATEDIF($C$4,P8,"M")&gt;66,DATEDIF($C$4,P8,"M")&lt;=78),VLOOKUP($C$5,'表(有休)'!$A$3:$H$7,8,FALSE),VLOOKUP($C$5,'表(有休)'!$A$3:$H$7,8,FALSE))))))))</f>
        <v>20</v>
      </c>
      <c r="Q11" s="43">
        <f>IF(DATEDIF($C$4,Q8,"M")&lt;=6,VLOOKUP($C$5,'表(有休)'!$A$3:$H$7,2,FALSE),IF(AND(DATEDIF($C$4,Q8,"M")&gt;6,DATEDIF($C$4,Q8,"M")&lt;=18),VLOOKUP($C$5,'表(有休)'!$A$3:$H$7,3,FALSE),IF(AND(DATEDIF($C$4,Q8,"M")&gt;18,DATEDIF($C$4,Q8,"M")&lt;=30),VLOOKUP($C$5,'表(有休)'!$A$3:$H$7,4,FALSE),IF(AND(DATEDIF($C$4,Q8,"M")&gt;30,DATEDIF($C$4,Q8,"M")&lt;=42),VLOOKUP($C$5,'表(有休)'!$A$3:$H$7,5,FALSE),IF(AND(DATEDIF($C$4,Q8,"M")&gt;42,DATEDIF($C$4,Q8,"M")&lt;=54),VLOOKUP($C$5,'表(有休)'!$A$3:$H$7,6,FALSE),IF(AND(DATEDIF($C$4,Q8,"M")&gt;54,DATEDIF($C$4,Q8,"M")&lt;=66),VLOOKUP($C$5,'表(有休)'!$A$3:$H$7,7,FALSE),IF(AND(DATEDIF($C$4,Q8,"M")&gt;66,DATEDIF($C$4,Q8,"M")&lt;=78),VLOOKUP($C$5,'表(有休)'!$A$3:$H$7,8,FALSE),VLOOKUP($C$5,'表(有休)'!$A$3:$H$7,8,FALSE))))))))</f>
        <v>20</v>
      </c>
      <c r="R11" s="43">
        <f>IF(DATEDIF($C$4,R8,"M")&lt;=6,VLOOKUP($C$5,'表(有休)'!$A$3:$H$7,2,FALSE),IF(AND(DATEDIF($C$4,R8,"M")&gt;6,DATEDIF($C$4,R8,"M")&lt;=18),VLOOKUP($C$5,'表(有休)'!$A$3:$H$7,3,FALSE),IF(AND(DATEDIF($C$4,R8,"M")&gt;18,DATEDIF($C$4,R8,"M")&lt;=30),VLOOKUP($C$5,'表(有休)'!$A$3:$H$7,4,FALSE),IF(AND(DATEDIF($C$4,R8,"M")&gt;30,DATEDIF($C$4,R8,"M")&lt;=42),VLOOKUP($C$5,'表(有休)'!$A$3:$H$7,5,FALSE),IF(AND(DATEDIF($C$4,R8,"M")&gt;42,DATEDIF($C$4,R8,"M")&lt;=54),VLOOKUP($C$5,'表(有休)'!$A$3:$H$7,6,FALSE),IF(AND(DATEDIF($C$4,R8,"M")&gt;54,DATEDIF($C$4,R8,"M")&lt;=66),VLOOKUP($C$5,'表(有休)'!$A$3:$H$7,7,FALSE),IF(AND(DATEDIF($C$4,R8,"M")&gt;66,DATEDIF($C$4,R8,"M")&lt;=78),VLOOKUP($C$5,'表(有休)'!$A$3:$H$7,8,FALSE),VLOOKUP($C$5,'表(有休)'!$A$3:$H$7,8,FALSE))))))))</f>
        <v>20</v>
      </c>
    </row>
    <row r="12" spans="2:18" ht="26.25" customHeight="1" x14ac:dyDescent="0.15">
      <c r="B12" s="116" t="s">
        <v>7</v>
      </c>
      <c r="C12" s="117"/>
      <c r="D12" s="53">
        <f>IF(D11="","",COUNTA(D15:D34))</f>
        <v>0</v>
      </c>
      <c r="E12" s="44">
        <f t="shared" ref="E12:R12" si="3">COUNTA(E15:E34)</f>
        <v>0</v>
      </c>
      <c r="F12" s="45">
        <f t="shared" si="3"/>
        <v>0</v>
      </c>
      <c r="G12" s="44">
        <f>COUNTA(G15:G34)</f>
        <v>0</v>
      </c>
      <c r="H12" s="45">
        <f t="shared" si="3"/>
        <v>0</v>
      </c>
      <c r="I12" s="44">
        <f t="shared" si="3"/>
        <v>0</v>
      </c>
      <c r="J12" s="45">
        <f t="shared" si="3"/>
        <v>0</v>
      </c>
      <c r="K12" s="44">
        <f t="shared" si="3"/>
        <v>0</v>
      </c>
      <c r="L12" s="45">
        <f t="shared" si="3"/>
        <v>0</v>
      </c>
      <c r="M12" s="44">
        <f t="shared" si="3"/>
        <v>0</v>
      </c>
      <c r="N12" s="45">
        <f t="shared" si="3"/>
        <v>0</v>
      </c>
      <c r="O12" s="44">
        <f t="shared" si="3"/>
        <v>0</v>
      </c>
      <c r="P12" s="45">
        <f t="shared" si="3"/>
        <v>0</v>
      </c>
      <c r="Q12" s="44">
        <f t="shared" si="3"/>
        <v>0</v>
      </c>
      <c r="R12" s="46">
        <f t="shared" si="3"/>
        <v>0</v>
      </c>
    </row>
    <row r="13" spans="2:18" ht="26.25" customHeight="1" x14ac:dyDescent="0.15">
      <c r="B13" s="118" t="s">
        <v>6</v>
      </c>
      <c r="C13" s="119"/>
      <c r="D13" s="54">
        <f>IF(D11="","",D11-D12)</f>
        <v>2</v>
      </c>
      <c r="E13" s="47">
        <f t="shared" ref="E13:R13" si="4">E11-E12</f>
        <v>12</v>
      </c>
      <c r="F13" s="48">
        <f t="shared" si="4"/>
        <v>14</v>
      </c>
      <c r="G13" s="47">
        <f t="shared" si="4"/>
        <v>16</v>
      </c>
      <c r="H13" s="48">
        <f t="shared" si="4"/>
        <v>18</v>
      </c>
      <c r="I13" s="47">
        <f t="shared" si="4"/>
        <v>20</v>
      </c>
      <c r="J13" s="48">
        <f t="shared" si="4"/>
        <v>20</v>
      </c>
      <c r="K13" s="47">
        <f t="shared" si="4"/>
        <v>20</v>
      </c>
      <c r="L13" s="48">
        <f t="shared" si="4"/>
        <v>20</v>
      </c>
      <c r="M13" s="47">
        <f t="shared" si="4"/>
        <v>20</v>
      </c>
      <c r="N13" s="48">
        <f t="shared" si="4"/>
        <v>20</v>
      </c>
      <c r="O13" s="47">
        <f t="shared" si="4"/>
        <v>20</v>
      </c>
      <c r="P13" s="48">
        <f t="shared" si="4"/>
        <v>20</v>
      </c>
      <c r="Q13" s="47">
        <f t="shared" si="4"/>
        <v>20</v>
      </c>
      <c r="R13" s="49">
        <f t="shared" si="4"/>
        <v>20</v>
      </c>
    </row>
    <row r="14" spans="2:18" ht="26.25" customHeight="1" thickBot="1" x14ac:dyDescent="0.2">
      <c r="B14" s="29" t="s">
        <v>31</v>
      </c>
      <c r="C14" s="30"/>
      <c r="D14" s="55">
        <f ca="1">IF(TODAY()&lt;D9,"",D13)</f>
        <v>2</v>
      </c>
      <c r="E14" s="50">
        <f t="shared" ref="E14:R14" ca="1" si="5">IF(TODAY()&lt;E9,"",E13)</f>
        <v>12</v>
      </c>
      <c r="F14" s="51">
        <f t="shared" ca="1" si="5"/>
        <v>14</v>
      </c>
      <c r="G14" s="50">
        <f t="shared" ca="1" si="5"/>
        <v>16</v>
      </c>
      <c r="H14" s="51" t="str">
        <f t="shared" ca="1" si="5"/>
        <v/>
      </c>
      <c r="I14" s="50" t="str">
        <f t="shared" ca="1" si="5"/>
        <v/>
      </c>
      <c r="J14" s="51" t="str">
        <f t="shared" ca="1" si="5"/>
        <v/>
      </c>
      <c r="K14" s="50" t="str">
        <f t="shared" ca="1" si="5"/>
        <v/>
      </c>
      <c r="L14" s="51" t="str">
        <f t="shared" ca="1" si="5"/>
        <v/>
      </c>
      <c r="M14" s="50" t="str">
        <f t="shared" ca="1" si="5"/>
        <v/>
      </c>
      <c r="N14" s="51" t="str">
        <f t="shared" ca="1" si="5"/>
        <v/>
      </c>
      <c r="O14" s="50" t="str">
        <f t="shared" ca="1" si="5"/>
        <v/>
      </c>
      <c r="P14" s="51" t="str">
        <f t="shared" ca="1" si="5"/>
        <v/>
      </c>
      <c r="Q14" s="50" t="str">
        <f t="shared" ca="1" si="5"/>
        <v/>
      </c>
      <c r="R14" s="52" t="str">
        <f t="shared" ca="1" si="5"/>
        <v/>
      </c>
    </row>
    <row r="15" spans="2:18" ht="18.75" customHeight="1" x14ac:dyDescent="0.15">
      <c r="B15" s="120" t="s">
        <v>3</v>
      </c>
      <c r="C15" s="27">
        <v>1</v>
      </c>
      <c r="D15" s="23"/>
      <c r="E15" s="24"/>
      <c r="F15" s="25"/>
      <c r="G15" s="6"/>
      <c r="H15" s="26"/>
      <c r="I15" s="6"/>
      <c r="J15" s="26"/>
      <c r="K15" s="6"/>
      <c r="L15" s="26"/>
      <c r="M15" s="6"/>
      <c r="N15" s="26"/>
      <c r="O15" s="6"/>
      <c r="P15" s="26"/>
      <c r="Q15" s="6"/>
      <c r="R15" s="6"/>
    </row>
    <row r="16" spans="2:18" ht="18.75" customHeight="1" x14ac:dyDescent="0.15">
      <c r="B16" s="121"/>
      <c r="C16" s="7">
        <v>2</v>
      </c>
      <c r="D16" s="8"/>
      <c r="E16" s="9"/>
      <c r="F16" s="10"/>
      <c r="G16" s="11"/>
      <c r="H16" s="12"/>
      <c r="I16" s="11"/>
      <c r="J16" s="12"/>
      <c r="K16" s="11"/>
      <c r="L16" s="12"/>
      <c r="M16" s="11"/>
      <c r="N16" s="12"/>
      <c r="O16" s="11"/>
      <c r="P16" s="12"/>
      <c r="Q16" s="11"/>
      <c r="R16" s="11"/>
    </row>
    <row r="17" spans="2:18" ht="18.75" customHeight="1" x14ac:dyDescent="0.15">
      <c r="B17" s="121"/>
      <c r="C17" s="7">
        <v>3</v>
      </c>
      <c r="D17" s="8"/>
      <c r="E17" s="9"/>
      <c r="F17" s="10"/>
      <c r="G17" s="11"/>
      <c r="H17" s="12"/>
      <c r="I17" s="11"/>
      <c r="J17" s="12"/>
      <c r="K17" s="11"/>
      <c r="L17" s="12"/>
      <c r="M17" s="11"/>
      <c r="N17" s="12"/>
      <c r="O17" s="11"/>
      <c r="P17" s="12"/>
      <c r="Q17" s="11"/>
      <c r="R17" s="11"/>
    </row>
    <row r="18" spans="2:18" ht="18.75" customHeight="1" x14ac:dyDescent="0.15">
      <c r="B18" s="121"/>
      <c r="C18" s="7">
        <v>4</v>
      </c>
      <c r="D18" s="8"/>
      <c r="E18" s="9"/>
      <c r="F18" s="10"/>
      <c r="G18" s="11"/>
      <c r="H18" s="12"/>
      <c r="I18" s="11"/>
      <c r="J18" s="12"/>
      <c r="K18" s="11"/>
      <c r="L18" s="12"/>
      <c r="M18" s="11"/>
      <c r="N18" s="12"/>
      <c r="O18" s="11"/>
      <c r="P18" s="12"/>
      <c r="Q18" s="11"/>
      <c r="R18" s="11"/>
    </row>
    <row r="19" spans="2:18" ht="18.75" customHeight="1" x14ac:dyDescent="0.15">
      <c r="B19" s="121"/>
      <c r="C19" s="7">
        <v>5</v>
      </c>
      <c r="D19" s="8"/>
      <c r="E19" s="9"/>
      <c r="F19" s="10"/>
      <c r="G19" s="11"/>
      <c r="H19" s="12"/>
      <c r="I19" s="11"/>
      <c r="J19" s="12"/>
      <c r="K19" s="11"/>
      <c r="L19" s="12"/>
      <c r="M19" s="11"/>
      <c r="N19" s="12"/>
      <c r="O19" s="11"/>
      <c r="P19" s="12"/>
      <c r="Q19" s="11"/>
      <c r="R19" s="11"/>
    </row>
    <row r="20" spans="2:18" ht="18.75" customHeight="1" x14ac:dyDescent="0.15">
      <c r="B20" s="121"/>
      <c r="C20" s="7">
        <v>6</v>
      </c>
      <c r="D20" s="8"/>
      <c r="E20" s="9"/>
      <c r="F20" s="10"/>
      <c r="G20" s="11"/>
      <c r="H20" s="12"/>
      <c r="I20" s="11"/>
      <c r="J20" s="12"/>
      <c r="K20" s="11"/>
      <c r="L20" s="12"/>
      <c r="M20" s="11"/>
      <c r="N20" s="12"/>
      <c r="O20" s="11"/>
      <c r="P20" s="12"/>
      <c r="Q20" s="11"/>
      <c r="R20" s="11"/>
    </row>
    <row r="21" spans="2:18" ht="18.75" customHeight="1" x14ac:dyDescent="0.15">
      <c r="B21" s="121"/>
      <c r="C21" s="7">
        <v>7</v>
      </c>
      <c r="D21" s="8"/>
      <c r="E21" s="9"/>
      <c r="F21" s="10"/>
      <c r="G21" s="11"/>
      <c r="H21" s="12"/>
      <c r="I21" s="11"/>
      <c r="J21" s="12"/>
      <c r="K21" s="11"/>
      <c r="L21" s="12"/>
      <c r="M21" s="11"/>
      <c r="N21" s="12"/>
      <c r="O21" s="11"/>
      <c r="P21" s="12"/>
      <c r="Q21" s="11"/>
      <c r="R21" s="11"/>
    </row>
    <row r="22" spans="2:18" ht="18.75" customHeight="1" x14ac:dyDescent="0.15">
      <c r="B22" s="121"/>
      <c r="C22" s="7">
        <v>8</v>
      </c>
      <c r="D22" s="8"/>
      <c r="E22" s="9"/>
      <c r="F22" s="10"/>
      <c r="G22" s="11"/>
      <c r="H22" s="12"/>
      <c r="I22" s="11"/>
      <c r="J22" s="12"/>
      <c r="K22" s="11"/>
      <c r="L22" s="12"/>
      <c r="M22" s="11"/>
      <c r="N22" s="12"/>
      <c r="O22" s="11"/>
      <c r="P22" s="12"/>
      <c r="Q22" s="11"/>
      <c r="R22" s="11"/>
    </row>
    <row r="23" spans="2:18" ht="18.75" customHeight="1" x14ac:dyDescent="0.15">
      <c r="B23" s="121"/>
      <c r="C23" s="7">
        <v>9</v>
      </c>
      <c r="D23" s="8"/>
      <c r="E23" s="9"/>
      <c r="F23" s="10"/>
      <c r="G23" s="11"/>
      <c r="H23" s="12"/>
      <c r="I23" s="11"/>
      <c r="J23" s="12"/>
      <c r="K23" s="11"/>
      <c r="L23" s="12"/>
      <c r="M23" s="11"/>
      <c r="N23" s="12"/>
      <c r="O23" s="11"/>
      <c r="P23" s="12"/>
      <c r="Q23" s="11"/>
      <c r="R23" s="11"/>
    </row>
    <row r="24" spans="2:18" ht="18.75" customHeight="1" x14ac:dyDescent="0.15">
      <c r="B24" s="121"/>
      <c r="C24" s="7">
        <v>10</v>
      </c>
      <c r="D24" s="8"/>
      <c r="E24" s="9"/>
      <c r="F24" s="10"/>
      <c r="G24" s="11"/>
      <c r="H24" s="12"/>
      <c r="I24" s="11"/>
      <c r="J24" s="12"/>
      <c r="K24" s="11"/>
      <c r="L24" s="12"/>
      <c r="M24" s="11"/>
      <c r="N24" s="12"/>
      <c r="O24" s="11"/>
      <c r="P24" s="12"/>
      <c r="Q24" s="11"/>
      <c r="R24" s="11"/>
    </row>
    <row r="25" spans="2:18" ht="18.75" customHeight="1" x14ac:dyDescent="0.15">
      <c r="B25" s="121"/>
      <c r="C25" s="7">
        <v>11</v>
      </c>
      <c r="D25" s="8"/>
      <c r="E25" s="9"/>
      <c r="F25" s="10"/>
      <c r="G25" s="11"/>
      <c r="H25" s="12"/>
      <c r="I25" s="11"/>
      <c r="J25" s="12"/>
      <c r="K25" s="11"/>
      <c r="L25" s="12"/>
      <c r="M25" s="11"/>
      <c r="N25" s="12"/>
      <c r="O25" s="11"/>
      <c r="P25" s="12"/>
      <c r="Q25" s="11"/>
      <c r="R25" s="11"/>
    </row>
    <row r="26" spans="2:18" ht="18.75" customHeight="1" x14ac:dyDescent="0.15">
      <c r="B26" s="121"/>
      <c r="C26" s="7">
        <v>12</v>
      </c>
      <c r="D26" s="8"/>
      <c r="E26" s="9"/>
      <c r="F26" s="10"/>
      <c r="G26" s="11"/>
      <c r="H26" s="12"/>
      <c r="I26" s="11"/>
      <c r="J26" s="12"/>
      <c r="K26" s="11"/>
      <c r="L26" s="12"/>
      <c r="M26" s="11"/>
      <c r="N26" s="12"/>
      <c r="O26" s="11"/>
      <c r="P26" s="12"/>
      <c r="Q26" s="11"/>
      <c r="R26" s="11"/>
    </row>
    <row r="27" spans="2:18" ht="18.75" customHeight="1" x14ac:dyDescent="0.15">
      <c r="B27" s="121"/>
      <c r="C27" s="7">
        <v>13</v>
      </c>
      <c r="D27" s="8"/>
      <c r="E27" s="9"/>
      <c r="F27" s="10"/>
      <c r="G27" s="11"/>
      <c r="H27" s="12"/>
      <c r="I27" s="11"/>
      <c r="J27" s="12"/>
      <c r="K27" s="11"/>
      <c r="L27" s="12"/>
      <c r="M27" s="11"/>
      <c r="N27" s="12"/>
      <c r="O27" s="11"/>
      <c r="P27" s="12"/>
      <c r="Q27" s="11"/>
      <c r="R27" s="11"/>
    </row>
    <row r="28" spans="2:18" ht="18.75" customHeight="1" x14ac:dyDescent="0.15">
      <c r="B28" s="121"/>
      <c r="C28" s="7">
        <v>14</v>
      </c>
      <c r="D28" s="8"/>
      <c r="E28" s="9"/>
      <c r="F28" s="10"/>
      <c r="G28" s="11"/>
      <c r="H28" s="12"/>
      <c r="I28" s="11"/>
      <c r="J28" s="12"/>
      <c r="K28" s="11"/>
      <c r="L28" s="12"/>
      <c r="M28" s="11"/>
      <c r="N28" s="12"/>
      <c r="O28" s="11"/>
      <c r="P28" s="12"/>
      <c r="Q28" s="11"/>
      <c r="R28" s="11"/>
    </row>
    <row r="29" spans="2:18" ht="18.75" customHeight="1" x14ac:dyDescent="0.15">
      <c r="B29" s="121"/>
      <c r="C29" s="7">
        <v>15</v>
      </c>
      <c r="D29" s="8"/>
      <c r="E29" s="9"/>
      <c r="F29" s="10"/>
      <c r="G29" s="11"/>
      <c r="H29" s="12"/>
      <c r="I29" s="11"/>
      <c r="J29" s="12"/>
      <c r="K29" s="11"/>
      <c r="L29" s="12"/>
      <c r="M29" s="11"/>
      <c r="N29" s="12"/>
      <c r="O29" s="11"/>
      <c r="P29" s="12"/>
      <c r="Q29" s="11"/>
      <c r="R29" s="11"/>
    </row>
    <row r="30" spans="2:18" ht="18.75" customHeight="1" x14ac:dyDescent="0.15">
      <c r="B30" s="121"/>
      <c r="C30" s="7">
        <v>16</v>
      </c>
      <c r="D30" s="8"/>
      <c r="E30" s="9"/>
      <c r="F30" s="10"/>
      <c r="G30" s="11"/>
      <c r="H30" s="12"/>
      <c r="I30" s="11"/>
      <c r="J30" s="12"/>
      <c r="K30" s="11"/>
      <c r="L30" s="12"/>
      <c r="M30" s="11"/>
      <c r="N30" s="12"/>
      <c r="O30" s="11"/>
      <c r="P30" s="12"/>
      <c r="Q30" s="11"/>
      <c r="R30" s="11"/>
    </row>
    <row r="31" spans="2:18" ht="18.75" customHeight="1" x14ac:dyDescent="0.15">
      <c r="B31" s="121"/>
      <c r="C31" s="7">
        <v>17</v>
      </c>
      <c r="D31" s="8"/>
      <c r="E31" s="9"/>
      <c r="F31" s="10"/>
      <c r="G31" s="11"/>
      <c r="H31" s="12"/>
      <c r="I31" s="11"/>
      <c r="J31" s="12"/>
      <c r="K31" s="11"/>
      <c r="L31" s="12"/>
      <c r="M31" s="11"/>
      <c r="N31" s="12"/>
      <c r="O31" s="11"/>
      <c r="P31" s="12"/>
      <c r="Q31" s="11"/>
      <c r="R31" s="11"/>
    </row>
    <row r="32" spans="2:18" ht="18.75" customHeight="1" x14ac:dyDescent="0.15">
      <c r="B32" s="121"/>
      <c r="C32" s="7">
        <v>18</v>
      </c>
      <c r="D32" s="8"/>
      <c r="E32" s="9"/>
      <c r="F32" s="10"/>
      <c r="G32" s="11"/>
      <c r="H32" s="12"/>
      <c r="I32" s="11"/>
      <c r="J32" s="12"/>
      <c r="K32" s="11"/>
      <c r="L32" s="12"/>
      <c r="M32" s="11"/>
      <c r="N32" s="12"/>
      <c r="O32" s="11"/>
      <c r="P32" s="12"/>
      <c r="Q32" s="11"/>
      <c r="R32" s="11"/>
    </row>
    <row r="33" spans="2:18" ht="18.75" customHeight="1" x14ac:dyDescent="0.15">
      <c r="B33" s="121"/>
      <c r="C33" s="7">
        <v>19</v>
      </c>
      <c r="D33" s="8"/>
      <c r="E33" s="9"/>
      <c r="F33" s="10"/>
      <c r="G33" s="11"/>
      <c r="H33" s="12"/>
      <c r="I33" s="11"/>
      <c r="J33" s="12"/>
      <c r="K33" s="11"/>
      <c r="L33" s="12"/>
      <c r="M33" s="11"/>
      <c r="N33" s="12"/>
      <c r="O33" s="11"/>
      <c r="P33" s="12"/>
      <c r="Q33" s="11"/>
      <c r="R33" s="11"/>
    </row>
    <row r="34" spans="2:18" ht="18.75" customHeight="1" thickBot="1" x14ac:dyDescent="0.2">
      <c r="B34" s="122"/>
      <c r="C34" s="28">
        <v>20</v>
      </c>
      <c r="D34" s="13"/>
      <c r="E34" s="14"/>
      <c r="F34" s="15"/>
      <c r="G34" s="16"/>
      <c r="H34" s="17"/>
      <c r="I34" s="16"/>
      <c r="J34" s="17"/>
      <c r="K34" s="16"/>
      <c r="L34" s="17"/>
      <c r="M34" s="16"/>
      <c r="N34" s="17"/>
      <c r="O34" s="16"/>
      <c r="P34" s="17"/>
      <c r="Q34" s="16"/>
      <c r="R34" s="16"/>
    </row>
  </sheetData>
  <sheetProtection algorithmName="SHA-512" hashValue="gDYkY0vb2BXWj5+75uDLXkz4Rc20j+jBFVUHT07POhTuA6xe++CNJJZZn5VxOW+Nxugbgcki3/cN1h7Noha5RA==" saltValue="Ycz1Q4EBFq6glNW1AFWaVQ==" spinCount="100000" sheet="1" objects="1" scenarios="1"/>
  <mergeCells count="10">
    <mergeCell ref="B11:C11"/>
    <mergeCell ref="B12:C12"/>
    <mergeCell ref="B13:C13"/>
    <mergeCell ref="B15:B34"/>
    <mergeCell ref="C3:D3"/>
    <mergeCell ref="C4:D4"/>
    <mergeCell ref="C5:D5"/>
    <mergeCell ref="B8:C8"/>
    <mergeCell ref="B9:C9"/>
    <mergeCell ref="B10:C10"/>
  </mergeCells>
  <phoneticPr fontId="7"/>
  <conditionalFormatting sqref="D8:D34">
    <cfRule type="expression" dxfId="31" priority="8">
      <formula>IF($F$4="なし",TRUE,FALSE)</formula>
    </cfRule>
  </conditionalFormatting>
  <conditionalFormatting sqref="D15:D34">
    <cfRule type="expression" dxfId="30" priority="9">
      <formula>IF($D$11="",TRUE,FALSE)</formula>
    </cfRule>
  </conditionalFormatting>
  <conditionalFormatting sqref="D8:R34">
    <cfRule type="expression" dxfId="29" priority="4">
      <formula>IF(TODAY()&gt;D$9,TRUE,FALSE)</formula>
    </cfRule>
  </conditionalFormatting>
  <conditionalFormatting sqref="D9:R9">
    <cfRule type="expression" dxfId="28" priority="5">
      <formula>IF(DATEDIF(TODAY(),D$9,"D")&lt;60,TRUE,FALSE)</formula>
    </cfRule>
  </conditionalFormatting>
  <conditionalFormatting sqref="D15:R34">
    <cfRule type="expression" dxfId="27" priority="10">
      <formula>IF(D$11&gt;$C15-1,TRUE,FALSE)</formula>
    </cfRule>
  </conditionalFormatting>
  <conditionalFormatting sqref="G3:H3">
    <cfRule type="expression" dxfId="26" priority="6">
      <formula>IF($F$3="入社日",TRUE,FALSE)</formula>
    </cfRule>
  </conditionalFormatting>
  <conditionalFormatting sqref="G5:H5">
    <cfRule type="expression" dxfId="25" priority="7">
      <formula>IF($F$5="比例付与",TRUE,FALSE)</formula>
    </cfRule>
  </conditionalFormatting>
  <conditionalFormatting sqref="G4:J4">
    <cfRule type="expression" dxfId="24" priority="3">
      <formula>IF($F$4="なし",TRUE,FALSE)</formula>
    </cfRule>
  </conditionalFormatting>
  <conditionalFormatting sqref="I3:J3">
    <cfRule type="expression" dxfId="23" priority="1">
      <formula>IF($I$3="←基準月と同月にしてください！",TRUE,FALSE)</formula>
    </cfRule>
  </conditionalFormatting>
  <dataValidations count="5">
    <dataValidation type="list" allowBlank="1" showInputMessage="1" showErrorMessage="1" sqref="H5" xr:uid="{0E264736-B914-4032-8F11-55AD174A7976}">
      <formula1>"1,2,3,4,5,6,7,8,9,10,11,12"</formula1>
    </dataValidation>
    <dataValidation type="list" allowBlank="1" showInputMessage="1" showErrorMessage="1" sqref="F4" xr:uid="{1B14CF85-610A-44E6-A4DD-FBD743894658}">
      <formula1>"なし,あり"</formula1>
    </dataValidation>
    <dataValidation type="list" allowBlank="1" showInputMessage="1" showErrorMessage="1" sqref="F3" xr:uid="{FC10D9ED-5F44-4591-9FD8-98C401004B7C}">
      <formula1>"入社日,指定あり"</formula1>
    </dataValidation>
    <dataValidation type="list" allowBlank="1" showInputMessage="1" showErrorMessage="1" sqref="F5" xr:uid="{CC6E2545-3C60-452D-9D33-7BB566F04CB7}">
      <formula1>"基準月付与,比例付与"</formula1>
    </dataValidation>
    <dataValidation type="list" allowBlank="1" showInputMessage="1" showErrorMessage="1" sqref="C5" xr:uid="{3C7ACE4E-8E18-4313-BC4A-8006ACB6F882}">
      <formula1>"フルタイム,週４日,週３日,週２日,週１日"</formula1>
    </dataValidation>
  </dataValidations>
  <pageMargins left="0" right="0" top="0" bottom="0" header="0" footer="0"/>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2113-33CC-4BB8-9BB9-DCC5E4244823}">
  <dimension ref="A1:AA120"/>
  <sheetViews>
    <sheetView topLeftCell="A9" zoomScaleNormal="100" workbookViewId="0">
      <selection activeCell="K130" sqref="K130"/>
    </sheetView>
  </sheetViews>
  <sheetFormatPr defaultRowHeight="13.5" x14ac:dyDescent="0.15"/>
  <cols>
    <col min="1" max="1" width="4.75" style="74" bestFit="1" customWidth="1"/>
    <col min="11" max="11" width="15.875" customWidth="1"/>
    <col min="12" max="12" width="4.25" customWidth="1"/>
    <col min="25" max="27" width="9" hidden="1" customWidth="1"/>
  </cols>
  <sheetData>
    <row r="1" spans="1:27" s="81" customFormat="1" ht="21" x14ac:dyDescent="0.15">
      <c r="A1" s="80" t="s">
        <v>72</v>
      </c>
      <c r="L1" s="82" t="s">
        <v>52</v>
      </c>
    </row>
    <row r="2" spans="1:27" ht="13.5" customHeight="1" x14ac:dyDescent="0.15">
      <c r="F2" s="85"/>
      <c r="G2" s="84"/>
      <c r="H2" s="84"/>
      <c r="I2" s="84"/>
      <c r="J2" s="84"/>
      <c r="Y2" t="s">
        <v>85</v>
      </c>
    </row>
    <row r="3" spans="1:27" x14ac:dyDescent="0.15">
      <c r="A3" s="74" t="s">
        <v>39</v>
      </c>
      <c r="B3" t="s">
        <v>44</v>
      </c>
      <c r="F3" s="84"/>
      <c r="G3" s="84"/>
      <c r="H3" s="84"/>
      <c r="I3" s="84"/>
      <c r="J3" s="84"/>
      <c r="L3" t="s">
        <v>53</v>
      </c>
      <c r="Y3">
        <v>23.03</v>
      </c>
      <c r="Z3" t="s">
        <v>86</v>
      </c>
      <c r="AA3" t="s">
        <v>87</v>
      </c>
    </row>
    <row r="4" spans="1:27" x14ac:dyDescent="0.15">
      <c r="F4" s="84"/>
      <c r="G4" s="84"/>
      <c r="H4" s="84"/>
      <c r="I4" s="84"/>
      <c r="J4" s="84"/>
      <c r="Y4">
        <v>23.06</v>
      </c>
      <c r="Z4" t="s">
        <v>88</v>
      </c>
      <c r="AA4" t="s">
        <v>89</v>
      </c>
    </row>
    <row r="5" spans="1:27" x14ac:dyDescent="0.15">
      <c r="A5" s="79" t="s">
        <v>51</v>
      </c>
      <c r="B5" s="63" t="s">
        <v>8</v>
      </c>
      <c r="C5" s="140" t="s">
        <v>38</v>
      </c>
      <c r="D5" s="141"/>
      <c r="F5" s="84"/>
      <c r="G5" s="84"/>
      <c r="H5" s="84"/>
      <c r="I5" s="84"/>
      <c r="J5" s="84"/>
      <c r="AA5" t="s">
        <v>90</v>
      </c>
    </row>
    <row r="6" spans="1:27" x14ac:dyDescent="0.15">
      <c r="B6" s="63" t="s">
        <v>0</v>
      </c>
      <c r="C6" s="137">
        <v>41486</v>
      </c>
      <c r="D6" s="138"/>
      <c r="F6" s="84"/>
      <c r="G6" s="84"/>
      <c r="H6" s="84"/>
      <c r="I6" s="84"/>
      <c r="J6" s="84"/>
      <c r="M6" t="s">
        <v>54</v>
      </c>
    </row>
    <row r="7" spans="1:27" x14ac:dyDescent="0.15">
      <c r="B7" s="63" t="s">
        <v>15</v>
      </c>
      <c r="C7" s="140" t="s">
        <v>16</v>
      </c>
      <c r="D7" s="141"/>
      <c r="F7" s="84"/>
      <c r="G7" s="84"/>
      <c r="H7" s="84"/>
      <c r="I7" s="84"/>
      <c r="J7" s="84"/>
      <c r="M7" t="s">
        <v>55</v>
      </c>
    </row>
    <row r="8" spans="1:27" x14ac:dyDescent="0.15">
      <c r="F8" s="84"/>
      <c r="G8" s="84"/>
      <c r="H8" s="84"/>
      <c r="I8" s="84"/>
      <c r="J8" s="84"/>
      <c r="L8" s="77"/>
      <c r="M8" s="77"/>
      <c r="N8" s="77"/>
      <c r="O8" s="77"/>
      <c r="P8" s="77"/>
      <c r="Q8" s="77"/>
      <c r="R8" s="77"/>
      <c r="S8" s="77"/>
      <c r="T8" s="77"/>
      <c r="U8" s="77"/>
      <c r="V8" s="77"/>
    </row>
    <row r="9" spans="1:27" x14ac:dyDescent="0.15">
      <c r="B9" s="86" t="s">
        <v>82</v>
      </c>
      <c r="F9" s="84"/>
      <c r="G9" s="84"/>
      <c r="H9" s="84"/>
      <c r="I9" s="84"/>
      <c r="J9" s="84"/>
    </row>
    <row r="10" spans="1:27" x14ac:dyDescent="0.15">
      <c r="B10" t="s">
        <v>83</v>
      </c>
      <c r="F10" s="84"/>
      <c r="G10" s="84"/>
      <c r="H10" s="84"/>
      <c r="I10" s="84"/>
      <c r="J10" s="84"/>
      <c r="L10" t="s">
        <v>56</v>
      </c>
    </row>
    <row r="11" spans="1:27" x14ac:dyDescent="0.15">
      <c r="F11" s="84"/>
      <c r="G11" s="84"/>
      <c r="H11" s="84"/>
      <c r="I11" s="84"/>
      <c r="J11" s="84"/>
    </row>
    <row r="12" spans="1:27" x14ac:dyDescent="0.15">
      <c r="B12" t="s">
        <v>84</v>
      </c>
      <c r="F12" s="84"/>
      <c r="G12" s="84"/>
      <c r="H12" s="84"/>
      <c r="I12" s="84"/>
      <c r="J12" s="84"/>
    </row>
    <row r="13" spans="1:27" x14ac:dyDescent="0.15">
      <c r="A13" s="76"/>
      <c r="B13" s="77"/>
      <c r="C13" s="77"/>
      <c r="D13" s="77"/>
      <c r="E13" s="77"/>
      <c r="F13" s="77"/>
      <c r="G13" s="77"/>
      <c r="H13" s="77"/>
      <c r="I13" s="77"/>
      <c r="J13" s="77"/>
    </row>
    <row r="15" spans="1:27" x14ac:dyDescent="0.15">
      <c r="A15" s="74" t="s">
        <v>40</v>
      </c>
      <c r="B15" t="s">
        <v>45</v>
      </c>
      <c r="M15" t="s">
        <v>77</v>
      </c>
    </row>
    <row r="16" spans="1:27" x14ac:dyDescent="0.15">
      <c r="M16" t="s">
        <v>58</v>
      </c>
    </row>
    <row r="17" spans="1:22" x14ac:dyDescent="0.15">
      <c r="A17" s="79" t="s">
        <v>51</v>
      </c>
      <c r="B17" s="63" t="s">
        <v>24</v>
      </c>
      <c r="C17" s="139" t="s">
        <v>79</v>
      </c>
      <c r="D17" s="139"/>
      <c r="E17" s="75" t="s">
        <v>27</v>
      </c>
      <c r="F17" s="131"/>
      <c r="G17" s="132"/>
      <c r="M17" t="s">
        <v>78</v>
      </c>
    </row>
    <row r="18" spans="1:22" x14ac:dyDescent="0.15">
      <c r="L18" s="77"/>
      <c r="M18" s="77"/>
      <c r="N18" s="77"/>
      <c r="O18" s="77"/>
      <c r="P18" s="77"/>
      <c r="Q18" s="77"/>
      <c r="R18" s="77"/>
      <c r="S18" s="77"/>
      <c r="T18" s="77"/>
      <c r="U18" s="77"/>
      <c r="V18" s="77"/>
    </row>
    <row r="19" spans="1:22" x14ac:dyDescent="0.15">
      <c r="B19" t="s">
        <v>76</v>
      </c>
    </row>
    <row r="20" spans="1:22" x14ac:dyDescent="0.15">
      <c r="A20" s="79" t="s">
        <v>51</v>
      </c>
      <c r="B20" s="63" t="s">
        <v>24</v>
      </c>
      <c r="C20" s="139" t="s">
        <v>75</v>
      </c>
      <c r="D20" s="139"/>
      <c r="E20" s="63" t="s">
        <v>27</v>
      </c>
      <c r="F20" s="133">
        <v>4</v>
      </c>
      <c r="G20" s="134"/>
    </row>
    <row r="21" spans="1:22" x14ac:dyDescent="0.15">
      <c r="A21" s="76"/>
      <c r="B21" s="77"/>
      <c r="C21" s="77"/>
      <c r="D21" s="77"/>
      <c r="E21" s="77"/>
      <c r="F21" s="77"/>
      <c r="G21" s="77"/>
      <c r="H21" s="77"/>
      <c r="I21" s="77"/>
      <c r="J21" s="77"/>
      <c r="L21" t="s">
        <v>59</v>
      </c>
    </row>
    <row r="23" spans="1:22" x14ac:dyDescent="0.15">
      <c r="A23" s="74" t="s">
        <v>41</v>
      </c>
      <c r="B23" t="s">
        <v>43</v>
      </c>
    </row>
    <row r="24" spans="1:22" x14ac:dyDescent="0.15">
      <c r="B24" t="s">
        <v>46</v>
      </c>
    </row>
    <row r="26" spans="1:22" x14ac:dyDescent="0.15">
      <c r="A26" s="79" t="s">
        <v>51</v>
      </c>
      <c r="B26" s="63" t="s">
        <v>25</v>
      </c>
      <c r="C26" s="139" t="s">
        <v>42</v>
      </c>
      <c r="D26" s="139"/>
      <c r="E26" s="75" t="s">
        <v>26</v>
      </c>
      <c r="F26" s="135"/>
      <c r="G26" s="136"/>
    </row>
    <row r="28" spans="1:22" x14ac:dyDescent="0.15">
      <c r="B28" t="s">
        <v>47</v>
      </c>
      <c r="M28" t="s">
        <v>60</v>
      </c>
    </row>
    <row r="29" spans="1:22" x14ac:dyDescent="0.15">
      <c r="B29" t="s">
        <v>57</v>
      </c>
      <c r="M29" t="s">
        <v>61</v>
      </c>
    </row>
    <row r="30" spans="1:22" x14ac:dyDescent="0.15">
      <c r="L30" s="77"/>
      <c r="M30" s="77"/>
      <c r="N30" s="77"/>
      <c r="O30" s="77"/>
      <c r="P30" s="77"/>
      <c r="Q30" s="77"/>
      <c r="R30" s="77"/>
      <c r="S30" s="77"/>
      <c r="T30" s="77"/>
      <c r="U30" s="77"/>
      <c r="V30" s="77"/>
    </row>
    <row r="31" spans="1:22" x14ac:dyDescent="0.15">
      <c r="A31" s="79" t="s">
        <v>51</v>
      </c>
      <c r="B31" s="63" t="s">
        <v>25</v>
      </c>
      <c r="C31" s="139" t="s">
        <v>33</v>
      </c>
      <c r="D31" s="139"/>
      <c r="E31" s="63" t="s">
        <v>26</v>
      </c>
      <c r="F31" s="137">
        <v>43190</v>
      </c>
      <c r="G31" s="138"/>
    </row>
    <row r="32" spans="1:22" x14ac:dyDescent="0.15">
      <c r="A32" s="76"/>
      <c r="B32" s="77"/>
      <c r="C32" s="77"/>
      <c r="D32" s="77"/>
      <c r="E32" s="77"/>
      <c r="F32" s="77"/>
      <c r="G32" s="77"/>
      <c r="H32" s="77"/>
      <c r="I32" s="77"/>
      <c r="J32" s="77"/>
      <c r="L32" t="s">
        <v>62</v>
      </c>
    </row>
    <row r="34" spans="1:22" x14ac:dyDescent="0.15">
      <c r="A34" s="74" t="s">
        <v>48</v>
      </c>
      <c r="B34" t="s">
        <v>49</v>
      </c>
    </row>
    <row r="35" spans="1:22" x14ac:dyDescent="0.15">
      <c r="B35" t="s">
        <v>50</v>
      </c>
    </row>
    <row r="37" spans="1:22" x14ac:dyDescent="0.15">
      <c r="A37" s="79" t="s">
        <v>51</v>
      </c>
      <c r="B37" s="63" t="s">
        <v>28</v>
      </c>
      <c r="C37" s="139" t="s">
        <v>34</v>
      </c>
      <c r="D37" s="139"/>
      <c r="E37" s="78" t="s">
        <v>32</v>
      </c>
      <c r="F37" s="72">
        <v>43190</v>
      </c>
      <c r="G37" s="78" t="s">
        <v>29</v>
      </c>
      <c r="H37" s="64">
        <v>2</v>
      </c>
    </row>
    <row r="38" spans="1:22" x14ac:dyDescent="0.15">
      <c r="A38" s="76"/>
      <c r="B38" s="77"/>
      <c r="C38" s="77"/>
      <c r="D38" s="77"/>
      <c r="E38" s="77"/>
      <c r="F38" s="77"/>
      <c r="G38" s="77"/>
      <c r="H38" s="77"/>
      <c r="I38" s="77"/>
      <c r="J38" s="77"/>
    </row>
    <row r="40" spans="1:22" x14ac:dyDescent="0.15">
      <c r="A40" s="74" t="s">
        <v>65</v>
      </c>
      <c r="B40" t="s">
        <v>67</v>
      </c>
      <c r="M40" t="s">
        <v>63</v>
      </c>
    </row>
    <row r="41" spans="1:22" x14ac:dyDescent="0.15">
      <c r="B41" t="s">
        <v>68</v>
      </c>
      <c r="M41" t="s">
        <v>64</v>
      </c>
    </row>
    <row r="42" spans="1:22" x14ac:dyDescent="0.15">
      <c r="L42" s="77"/>
      <c r="M42" s="77"/>
      <c r="N42" s="77"/>
      <c r="O42" s="77"/>
      <c r="P42" s="77"/>
      <c r="Q42" s="77"/>
      <c r="R42" s="77"/>
      <c r="S42" s="77"/>
      <c r="T42" s="77"/>
      <c r="U42" s="77"/>
      <c r="V42" s="77"/>
    </row>
    <row r="44" spans="1:22" x14ac:dyDescent="0.15">
      <c r="L44" t="s">
        <v>73</v>
      </c>
      <c r="M44" t="s">
        <v>69</v>
      </c>
    </row>
    <row r="45" spans="1:22" x14ac:dyDescent="0.15">
      <c r="M45" t="s">
        <v>70</v>
      </c>
    </row>
    <row r="46" spans="1:22" x14ac:dyDescent="0.15">
      <c r="M46" t="s">
        <v>71</v>
      </c>
    </row>
    <row r="54" spans="12:22" x14ac:dyDescent="0.15">
      <c r="L54" s="77"/>
      <c r="M54" s="77"/>
      <c r="N54" s="77"/>
      <c r="O54" s="77"/>
      <c r="P54" s="77"/>
      <c r="Q54" s="77"/>
      <c r="R54" s="77"/>
      <c r="S54" s="77"/>
      <c r="T54" s="77"/>
      <c r="U54" s="77"/>
      <c r="V54" s="77"/>
    </row>
    <row r="56" spans="12:22" x14ac:dyDescent="0.15">
      <c r="L56" t="s">
        <v>93</v>
      </c>
      <c r="M56" t="s">
        <v>94</v>
      </c>
    </row>
    <row r="57" spans="12:22" x14ac:dyDescent="0.15">
      <c r="M57" t="s">
        <v>95</v>
      </c>
    </row>
    <row r="120" spans="1:1" x14ac:dyDescent="0.15">
      <c r="A120" s="62" t="s">
        <v>74</v>
      </c>
    </row>
  </sheetData>
  <sheetProtection algorithmName="SHA-512" hashValue="374jj46m5ASzVSIpHQT4x2bgxeSyi2SI8Jea15Mez4wvfy3F1nmpBuBwiAmxu6rUCzrTEDYw6sN6sezBJSbIfw==" saltValue="wyr7zLe+maHAQiy6fvZNXw==" spinCount="100000" sheet="1" objects="1" scenarios="1"/>
  <mergeCells count="12">
    <mergeCell ref="C5:D5"/>
    <mergeCell ref="C6:D6"/>
    <mergeCell ref="C7:D7"/>
    <mergeCell ref="C17:D17"/>
    <mergeCell ref="C20:D20"/>
    <mergeCell ref="F17:G17"/>
    <mergeCell ref="F20:G20"/>
    <mergeCell ref="F26:G26"/>
    <mergeCell ref="F31:G31"/>
    <mergeCell ref="C37:D37"/>
    <mergeCell ref="C26:D26"/>
    <mergeCell ref="C31:D31"/>
  </mergeCells>
  <phoneticPr fontId="7"/>
  <conditionalFormatting sqref="E17:F17">
    <cfRule type="expression" dxfId="22" priority="6">
      <formula>IF($B$7="比例付与",TRUE,FALSE)</formula>
    </cfRule>
  </conditionalFormatting>
  <conditionalFormatting sqref="E20:F20">
    <cfRule type="expression" dxfId="21" priority="5">
      <formula>IF($B$7="比例付与",TRUE,FALSE)</formula>
    </cfRule>
  </conditionalFormatting>
  <conditionalFormatting sqref="E26:F26">
    <cfRule type="expression" dxfId="20" priority="4">
      <formula>IF($B$8="入社日",TRUE,FALSE)</formula>
    </cfRule>
  </conditionalFormatting>
  <conditionalFormatting sqref="E31:F31">
    <cfRule type="expression" dxfId="19" priority="3">
      <formula>IF($B$8="入社日",TRUE,FALSE)</formula>
    </cfRule>
  </conditionalFormatting>
  <conditionalFormatting sqref="E37:H37">
    <cfRule type="expression" dxfId="18" priority="1">
      <formula>IF(#REF!="なし",TRUE,FALSE)</formula>
    </cfRule>
    <cfRule type="expression" dxfId="17" priority="2">
      <formula>IF(#REF!="なし",TRUE,FALSE)</formula>
    </cfRule>
  </conditionalFormatting>
  <dataValidations count="5">
    <dataValidation type="list" allowBlank="1" showInputMessage="1" showErrorMessage="1" sqref="C7" xr:uid="{C48B2566-09F3-48EE-8666-1AF6CFBF386C}">
      <formula1>"フルタイム,週４日,週３日,週２日,週１日"</formula1>
    </dataValidation>
    <dataValidation type="list" allowBlank="1" showInputMessage="1" showErrorMessage="1" sqref="F17 F20" xr:uid="{A320FE21-E96E-4A56-83B6-F98DC6B1BCA9}">
      <formula1>"1,2,3,4,5,6,7,8,9,10,11,12"</formula1>
    </dataValidation>
    <dataValidation type="list" allowBlank="1" showInputMessage="1" showErrorMessage="1" sqref="C26 C31" xr:uid="{86C4B867-EC6F-4598-9A82-289AF1C4B79C}">
      <formula1>"入社日,指定あり"</formula1>
    </dataValidation>
    <dataValidation type="list" allowBlank="1" showInputMessage="1" showErrorMessage="1" sqref="C37" xr:uid="{61B60865-0249-49FD-A883-63792AD1B406}">
      <formula1>"なし,あり"</formula1>
    </dataValidation>
    <dataValidation type="list" allowBlank="1" showInputMessage="1" showErrorMessage="1" sqref="C20:D20 C17:D17" xr:uid="{95F82A64-8B99-40BC-8237-88F5D4751C37}">
      <formula1>"一斉付与,法定付与"</formula1>
    </dataValidation>
  </dataValidations>
  <pageMargins left="0" right="0" top="0" bottom="0"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922F1-B2EA-484F-B1F7-60ED1704D9AE}">
  <sheetPr>
    <pageSetUpPr fitToPage="1"/>
  </sheetPr>
  <dimension ref="A1:X67"/>
  <sheetViews>
    <sheetView showGridLines="0" tabSelected="1" zoomScaleNormal="100" zoomScaleSheetLayoutView="100" workbookViewId="0">
      <selection activeCell="F4" sqref="F4"/>
    </sheetView>
  </sheetViews>
  <sheetFormatPr defaultRowHeight="10.5" x14ac:dyDescent="0.15"/>
  <cols>
    <col min="1" max="1" width="14.25" style="62" customWidth="1"/>
    <col min="2" max="2" width="4" style="61" bestFit="1" customWidth="1"/>
    <col min="3" max="3" width="11.125" style="62" customWidth="1"/>
    <col min="4" max="4" width="3.125" style="62" customWidth="1"/>
    <col min="5" max="5" width="11.125" style="62" customWidth="1"/>
    <col min="6" max="6" width="3.125" style="62" customWidth="1"/>
    <col min="7" max="7" width="11.125" style="62" customWidth="1"/>
    <col min="8" max="8" width="3.125" style="62" customWidth="1"/>
    <col min="9" max="9" width="11.125" style="62" customWidth="1"/>
    <col min="10" max="10" width="3.125" style="62" customWidth="1"/>
    <col min="11" max="11" width="11.125" style="62" customWidth="1"/>
    <col min="12" max="12" width="3.125" style="62" customWidth="1"/>
    <col min="13" max="13" width="11.125" style="62" customWidth="1"/>
    <col min="14" max="14" width="3.125" style="62" customWidth="1"/>
    <col min="15" max="15" width="11.125" style="62" customWidth="1"/>
    <col min="16" max="16" width="3.125" style="62" customWidth="1"/>
    <col min="17" max="17" width="11.125" style="62" customWidth="1"/>
    <col min="18" max="18" width="3.125" style="62" customWidth="1"/>
    <col min="19" max="19" width="11.125" style="62" customWidth="1"/>
    <col min="20" max="20" width="3.125" style="62" customWidth="1"/>
    <col min="21" max="21" width="11.125" style="62" customWidth="1"/>
    <col min="22" max="22" width="3.125" style="62" customWidth="1"/>
    <col min="23" max="23" width="11.125" style="62" customWidth="1"/>
    <col min="24" max="24" width="3.125" style="62" customWidth="1"/>
    <col min="25" max="16384" width="9" style="62"/>
  </cols>
  <sheetData>
    <row r="1" spans="1:24" ht="17.25" x14ac:dyDescent="0.15">
      <c r="A1" s="83" t="s">
        <v>81</v>
      </c>
    </row>
    <row r="2" spans="1:24" ht="21" customHeight="1" x14ac:dyDescent="0.15">
      <c r="A2" s="59" t="s">
        <v>18</v>
      </c>
    </row>
    <row r="3" spans="1:24" ht="20.25" customHeight="1" thickBot="1" x14ac:dyDescent="0.2">
      <c r="D3"/>
      <c r="K3" s="149" t="s">
        <v>35</v>
      </c>
      <c r="L3" s="149"/>
      <c r="M3" s="148" t="s">
        <v>36</v>
      </c>
      <c r="N3" s="148"/>
      <c r="Q3" s="67"/>
    </row>
    <row r="4" spans="1:24" ht="12.75" customHeight="1" thickTop="1" x14ac:dyDescent="0.15">
      <c r="A4" s="63" t="s">
        <v>8</v>
      </c>
      <c r="B4" s="140"/>
      <c r="C4" s="141"/>
      <c r="D4"/>
      <c r="K4" s="180" t="str">
        <f>IF(E14="","",IF(C61=1,C19,0)+IF(E61=1,E19,0)+IF(G61=1,G19,0)+IF(I61=1,I19,0)+IF(K61=1,K19,0)+IF(M61=1,M19,0)+IF(O61=1,O19,0)+IF(Q61=1,Q19,0)+IF(S61=1,S19,0)+IF(U61=1,U19,0)+IF(W61=1,W19,0))</f>
        <v/>
      </c>
      <c r="L4" s="181"/>
      <c r="M4" s="180" t="str">
        <f>IF(E14="","",SUM(C62:X62))</f>
        <v/>
      </c>
      <c r="N4" s="181"/>
      <c r="O4" s="142" t="str">
        <f ca="1">IF(E14="","",IF(DATE(YEAR(TODAY()),MONTH(E14),DAY(E14))&lt;=TODAY(),DATE(YEAR(TODAY()),MONTH(E14),DAY(E14)),DATE(YEAR(TODAY())-1,MONTH(E14),DAY(E14))))</f>
        <v/>
      </c>
      <c r="P4" s="143"/>
    </row>
    <row r="5" spans="1:24" ht="12.75" customHeight="1" x14ac:dyDescent="0.15">
      <c r="A5" s="63" t="s">
        <v>0</v>
      </c>
      <c r="B5" s="137"/>
      <c r="C5" s="138"/>
      <c r="D5"/>
      <c r="K5" s="182"/>
      <c r="L5" s="183"/>
      <c r="M5" s="182"/>
      <c r="N5" s="183"/>
      <c r="O5" s="144" t="s">
        <v>37</v>
      </c>
      <c r="P5" s="145"/>
    </row>
    <row r="6" spans="1:24" ht="12.75" customHeight="1" thickBot="1" x14ac:dyDescent="0.2">
      <c r="A6" s="63" t="s">
        <v>15</v>
      </c>
      <c r="B6" s="140"/>
      <c r="C6" s="141"/>
      <c r="D6"/>
      <c r="K6" s="184"/>
      <c r="L6" s="185"/>
      <c r="M6" s="184"/>
      <c r="N6" s="185"/>
      <c r="O6" s="146" t="str">
        <f ca="1">IF(O4="","",DATE(YEAR(O4)+1,MONTH(O4),DAY(O4)-1))</f>
        <v/>
      </c>
      <c r="P6" s="147"/>
    </row>
    <row r="7" spans="1:24" customFormat="1" ht="6" customHeight="1" thickTop="1" x14ac:dyDescent="0.15"/>
    <row r="8" spans="1:24" ht="12.75" customHeight="1" x14ac:dyDescent="0.15">
      <c r="A8" s="63" t="s">
        <v>24</v>
      </c>
      <c r="B8" s="139"/>
      <c r="C8" s="139"/>
      <c r="D8" s="150" t="s">
        <v>27</v>
      </c>
      <c r="E8" s="150"/>
      <c r="F8" s="151"/>
      <c r="G8" s="151"/>
    </row>
    <row r="9" spans="1:24" ht="12.75" customHeight="1" x14ac:dyDescent="0.15">
      <c r="A9" s="63" t="s">
        <v>25</v>
      </c>
      <c r="B9" s="139"/>
      <c r="C9" s="139"/>
      <c r="D9" s="150" t="s">
        <v>26</v>
      </c>
      <c r="E9" s="150"/>
      <c r="F9" s="152"/>
      <c r="G9" s="152"/>
      <c r="H9" s="60" t="str">
        <f>IF(F9="","",IF(F9&lt;B5,"←入社日よりも以前の日付です",IF(AND(B8="法定付与",B9="指定あり",MONTH(F9)&lt;&gt;MONTH(EDATE(B5, 6))),"←入社月＋6ヵ月で設定してください",IF(AND(B9="指定あり",NOT(F9="")),IF(B8="一斉付与",IF(MONTH(F9)=F8,"","←基準月と同月にしてください！"),""),""))))</f>
        <v/>
      </c>
      <c r="I9" s="73"/>
    </row>
    <row r="10" spans="1:24" ht="12.75" customHeight="1" x14ac:dyDescent="0.15">
      <c r="A10" s="63" t="s">
        <v>28</v>
      </c>
      <c r="B10" s="139"/>
      <c r="C10" s="139"/>
      <c r="D10" s="150" t="s">
        <v>32</v>
      </c>
      <c r="E10" s="150"/>
      <c r="F10" s="152"/>
      <c r="G10" s="152"/>
      <c r="H10" s="199" t="s">
        <v>29</v>
      </c>
      <c r="I10" s="200"/>
      <c r="J10" s="153"/>
      <c r="K10" s="154"/>
      <c r="L10" s="106" t="str">
        <f>IF(B10="なし","",IF(F10="","",IF(F10&lt;B5,"←入社日よりも以前の日付です","")))</f>
        <v/>
      </c>
      <c r="M10" s="107"/>
      <c r="N10" s="107"/>
      <c r="O10" s="107"/>
    </row>
    <row r="11" spans="1:24" ht="6" customHeight="1" x14ac:dyDescent="0.15">
      <c r="A11" s="65"/>
      <c r="B11" s="65"/>
      <c r="C11" s="66" t="str">
        <f ca="1">IF(AND(TODAY()&gt;C14,TODAY()&lt;C15),1,"")</f>
        <v/>
      </c>
      <c r="D11" s="66"/>
      <c r="E11" s="65"/>
      <c r="F11" s="65"/>
      <c r="G11" s="65"/>
      <c r="H11" s="65"/>
    </row>
    <row r="12" spans="1:24" ht="12.75" customHeight="1" thickBot="1" x14ac:dyDescent="0.2">
      <c r="A12" s="65"/>
      <c r="B12" s="65"/>
      <c r="E12" s="65"/>
      <c r="F12" s="65"/>
      <c r="G12" s="65"/>
      <c r="H12" s="65"/>
    </row>
    <row r="13" spans="1:24" ht="12.75" customHeight="1" thickBot="1" x14ac:dyDescent="0.2">
      <c r="A13" s="60"/>
      <c r="B13" s="60"/>
      <c r="C13" s="197" t="s">
        <v>28</v>
      </c>
      <c r="D13" s="198"/>
    </row>
    <row r="14" spans="1:24" ht="12.75" customHeight="1" x14ac:dyDescent="0.15">
      <c r="A14" s="191" t="s">
        <v>1</v>
      </c>
      <c r="B14" s="192"/>
      <c r="C14" s="157" t="str">
        <f>IF(L10="",IF(B10="あり",IF(F10="","ERROR",F10),""),"ERROR")</f>
        <v/>
      </c>
      <c r="D14" s="158"/>
      <c r="E14" s="201" t="str">
        <f>IF(B8="法定付与",IF(B9="入社日",EDATE(B5,6),IF(OR(F9="",NOT(H9="")),"",F9)),IF(B9="入社日",IF(MONTH(B5)=F8,DATE(YEAR(B5)+1,F8,1),IF(F8&lt;MONTH(B5),DATE(YEAR(B5)+1,F8,1),DATE(YEAR(B5),F8,1))),IF(OR(F9="",NOT(H9="")),"",F9)))</f>
        <v/>
      </c>
      <c r="F14" s="202"/>
      <c r="G14" s="157" t="str">
        <f>IF(E14="","",DATE(YEAR(E14)+1,MONTH(E14),DAY(E14)))</f>
        <v/>
      </c>
      <c r="H14" s="158"/>
      <c r="I14" s="171" t="str">
        <f>IF(G14="","",DATE(YEAR(G14)+1,MONTH(G14),DAY(G14)))</f>
        <v/>
      </c>
      <c r="J14" s="171"/>
      <c r="K14" s="157" t="str">
        <f>IF(I14="","",DATE(YEAR(I14)+1,MONTH(I14),DAY(I14)))</f>
        <v/>
      </c>
      <c r="L14" s="158"/>
      <c r="M14" s="171" t="str">
        <f>IF(K14="","",DATE(YEAR(K14)+1,MONTH(K14),DAY(K14)))</f>
        <v/>
      </c>
      <c r="N14" s="171"/>
      <c r="O14" s="157" t="str">
        <f>IF(M14="","",DATE(YEAR(M14)+1,MONTH(M14),DAY(M14)))</f>
        <v/>
      </c>
      <c r="P14" s="158"/>
      <c r="Q14" s="171" t="str">
        <f>IF(O14="","",DATE(YEAR(O14)+1,MONTH(O14),DAY(O14)))</f>
        <v/>
      </c>
      <c r="R14" s="171"/>
      <c r="S14" s="157" t="str">
        <f>IF(Q14="","",DATE(YEAR(Q14)+1,MONTH(Q14),DAY(Q14)))</f>
        <v/>
      </c>
      <c r="T14" s="158"/>
      <c r="U14" s="171" t="str">
        <f>IF(S14="","",DATE(YEAR(S14)+1,MONTH(S14),DAY(S14)))</f>
        <v/>
      </c>
      <c r="V14" s="171"/>
      <c r="W14" s="157" t="str">
        <f>IF(U14="","",DATE(YEAR(U14)+1,MONTH(U14),DAY(U14)))</f>
        <v/>
      </c>
      <c r="X14" s="158"/>
    </row>
    <row r="15" spans="1:24" ht="12.75" customHeight="1" x14ac:dyDescent="0.15">
      <c r="A15" s="193" t="s">
        <v>4</v>
      </c>
      <c r="B15" s="194"/>
      <c r="C15" s="159" t="str">
        <f>IF(OR(C14="",C14="ERROR"),"",DATE(YEAR($C$14)+2,MONTH($C$14),DAY($C$14)-1))</f>
        <v/>
      </c>
      <c r="D15" s="160"/>
      <c r="E15" s="159" t="str">
        <f>IF(E14="","",DATE(YEAR(E14)+2,MONTH(E14),DAY(E14)-1))</f>
        <v/>
      </c>
      <c r="F15" s="160"/>
      <c r="G15" s="159" t="str">
        <f>IF(G14="","",DATE(YEAR(G14)+2,MONTH(G14),DAY(G14)-1))</f>
        <v/>
      </c>
      <c r="H15" s="160"/>
      <c r="I15" s="172" t="str">
        <f t="shared" ref="I15:W15" si="0">IF(I14="","",DATE(YEAR(I14)+2,MONTH(I14),DAY(I14)-1))</f>
        <v/>
      </c>
      <c r="J15" s="172"/>
      <c r="K15" s="159" t="str">
        <f t="shared" si="0"/>
        <v/>
      </c>
      <c r="L15" s="160"/>
      <c r="M15" s="172" t="str">
        <f t="shared" si="0"/>
        <v/>
      </c>
      <c r="N15" s="172"/>
      <c r="O15" s="159" t="str">
        <f t="shared" si="0"/>
        <v/>
      </c>
      <c r="P15" s="160"/>
      <c r="Q15" s="172" t="str">
        <f t="shared" si="0"/>
        <v/>
      </c>
      <c r="R15" s="172"/>
      <c r="S15" s="159" t="str">
        <f t="shared" si="0"/>
        <v/>
      </c>
      <c r="T15" s="160"/>
      <c r="U15" s="172" t="str">
        <f t="shared" si="0"/>
        <v/>
      </c>
      <c r="V15" s="172"/>
      <c r="W15" s="159" t="str">
        <f t="shared" si="0"/>
        <v/>
      </c>
      <c r="X15" s="160"/>
    </row>
    <row r="16" spans="1:24" ht="12.75" customHeight="1" x14ac:dyDescent="0.15">
      <c r="A16" s="193" t="s">
        <v>80</v>
      </c>
      <c r="B16" s="194"/>
      <c r="C16" s="161" t="str">
        <f>IF(OR(C14="",C14="ERROR"),"",DATEDIF($B$5,C14,"Y")&amp;"年"&amp;DATEDIF($B$5,C14,"YM")&amp;"ヵ月")</f>
        <v/>
      </c>
      <c r="D16" s="162"/>
      <c r="E16" s="161" t="str">
        <f>IF(E14="","",DATEDIF($B$5,E14,"Y")&amp;"年"&amp;DATEDIF($B$5,E14,"YM")&amp;"ヵ月")</f>
        <v/>
      </c>
      <c r="F16" s="162"/>
      <c r="G16" s="161" t="str">
        <f>IF(G14="","",DATEDIF($B$5,G14,"Y")&amp;"年"&amp;DATEDIF($B$5,G14,"YM")&amp;"ヵ月")</f>
        <v/>
      </c>
      <c r="H16" s="162"/>
      <c r="I16" s="173" t="str">
        <f t="shared" ref="I16:W16" si="1">IF(I14="","",DATEDIF($B$5,I14,"Y")&amp;"年"&amp;DATEDIF($B$5,I14,"YM")&amp;"ヵ月")</f>
        <v/>
      </c>
      <c r="J16" s="173"/>
      <c r="K16" s="161" t="str">
        <f t="shared" si="1"/>
        <v/>
      </c>
      <c r="L16" s="162"/>
      <c r="M16" s="173" t="str">
        <f t="shared" si="1"/>
        <v/>
      </c>
      <c r="N16" s="173"/>
      <c r="O16" s="161" t="str">
        <f t="shared" si="1"/>
        <v/>
      </c>
      <c r="P16" s="162"/>
      <c r="Q16" s="173" t="str">
        <f t="shared" si="1"/>
        <v/>
      </c>
      <c r="R16" s="173"/>
      <c r="S16" s="161" t="str">
        <f t="shared" si="1"/>
        <v/>
      </c>
      <c r="T16" s="162"/>
      <c r="U16" s="173" t="str">
        <f t="shared" si="1"/>
        <v/>
      </c>
      <c r="V16" s="173"/>
      <c r="W16" s="161" t="str">
        <f t="shared" si="1"/>
        <v/>
      </c>
      <c r="X16" s="162"/>
    </row>
    <row r="17" spans="1:24" ht="12.75" customHeight="1" thickBot="1" x14ac:dyDescent="0.2">
      <c r="A17" s="195" t="s">
        <v>5</v>
      </c>
      <c r="B17" s="196"/>
      <c r="C17" s="163" t="str">
        <f>IF(AND(B10="あり",NOT(F10="")),J10,"")</f>
        <v/>
      </c>
      <c r="D17" s="164"/>
      <c r="E17" s="163" t="str">
        <f>IF(E14="","",IF(DATEDIF($B$5,E14,"M")&lt;='表(有休)'!$B$2,VLOOKUP($B$6,'表(有休)'!$A$3:$H$7,2,FALSE),IF(AND(DATEDIF($B$5,E14,"M")&gt;'表(有休)'!$B$2,DATEDIF($B$5,E14,"M")&lt;='表(有休)'!$C$2),VLOOKUP($B$6,'表(有休)'!$A$3:$H$7,3,FALSE),IF(AND(DATEDIF($B$5,E14,"M")&gt;'表(有休)'!$C$2,DATEDIF($B$5,E14,"M")&lt;='表(有休)'!$D$2),VLOOKUP($B$6,'表(有休)'!$A$3:$H$7,4,FALSE),IF(AND(DATEDIF($B$5,E14,"M")&gt;'表(有休)'!$D$2,DATEDIF($B$5,E14,"M")&lt;='表(有休)'!$E$2),VLOOKUP($B$6,'表(有休)'!$A$3:$H$7,5,FALSE),IF(AND(DATEDIF($B$5,E14,"M")&gt;'表(有休)'!$E$2,DATEDIF($B$5,E14,"M")&lt;='表(有休)'!$F$2),VLOOKUP($B$6,'表(有休)'!$A$3:$H$7,6,FALSE),IF(AND(DATEDIF($B$5,E14,"M")&gt;'表(有休)'!$F$2,DATEDIF($B$5,E14,"M")&lt;='表(有休)'!$G$2),VLOOKUP($B$6,'表(有休)'!$A$3:$H$7,7,FALSE),IF(AND(DATEDIF($B$5,E14,"M")&gt;'表(有休)'!$G$2,DATEDIF($B$5,E14,"M")&lt;='表(有休)'!$H$2),VLOOKUP($B$6,'表(有休)'!$A$3:$H$7,8,FALSE),VLOOKUP($B$6,'表(有休)'!$A$3:$H$7,8,FALSE)))))))))</f>
        <v/>
      </c>
      <c r="F17" s="164"/>
      <c r="G17" s="163" t="str">
        <f>IF(G14="","",IF(DATEDIF($B$5,G14,"M")&lt;='表(有休)'!$B$2,VLOOKUP($B$6,'表(有休)'!$A$3:$H$7,2,FALSE),IF(AND(DATEDIF($B$5,G14,"M")&gt;'表(有休)'!$B$2,DATEDIF($B$5,G14,"M")&lt;='表(有休)'!$C$2),VLOOKUP($B$6,'表(有休)'!$A$3:$H$7,3,FALSE),IF(AND(DATEDIF($B$5,G14,"M")&gt;'表(有休)'!$C$2,DATEDIF($B$5,G14,"M")&lt;='表(有休)'!$D$2),VLOOKUP($B$6,'表(有休)'!$A$3:$H$7,4,FALSE),IF(AND(DATEDIF($B$5,G14,"M")&gt;'表(有休)'!$D$2,DATEDIF($B$5,G14,"M")&lt;='表(有休)'!$E$2),VLOOKUP($B$6,'表(有休)'!$A$3:$H$7,5,FALSE),IF(AND(DATEDIF($B$5,G14,"M")&gt;'表(有休)'!$E$2,DATEDIF($B$5,G14,"M")&lt;='表(有休)'!$F$2),VLOOKUP($B$6,'表(有休)'!$A$3:$H$7,6,FALSE),IF(AND(DATEDIF($B$5,G14,"M")&gt;'表(有休)'!$F$2,DATEDIF($B$5,G14,"M")&lt;='表(有休)'!$G$2),VLOOKUP($B$6,'表(有休)'!$A$3:$H$7,7,FALSE),IF(AND(DATEDIF($B$5,G14,"M")&gt;'表(有休)'!$G$2,DATEDIF($B$5,G14,"M")&lt;='表(有休)'!$H$2),VLOOKUP($B$6,'表(有休)'!$A$3:$H$7,8,FALSE),VLOOKUP($B$6,'表(有休)'!$A$3:$H$7,8,FALSE)))))))))</f>
        <v/>
      </c>
      <c r="H17" s="164"/>
      <c r="I17" s="174" t="str">
        <f>IF(I14="","",IF(DATEDIF($B$5,I14,"M")&lt;='表(有休)'!$B$2,VLOOKUP($B$6,'表(有休)'!$A$3:$H$7,2,FALSE),IF(AND(DATEDIF($B$5,I14,"M")&gt;'表(有休)'!$B$2,DATEDIF($B$5,I14,"M")&lt;='表(有休)'!$C$2),VLOOKUP($B$6,'表(有休)'!$A$3:$H$7,3,FALSE),IF(AND(DATEDIF($B$5,I14,"M")&gt;'表(有休)'!$C$2,DATEDIF($B$5,I14,"M")&lt;='表(有休)'!$D$2),VLOOKUP($B$6,'表(有休)'!$A$3:$H$7,4,FALSE),IF(AND(DATEDIF($B$5,I14,"M")&gt;'表(有休)'!$D$2,DATEDIF($B$5,I14,"M")&lt;='表(有休)'!$E$2),VLOOKUP($B$6,'表(有休)'!$A$3:$H$7,5,FALSE),IF(AND(DATEDIF($B$5,I14,"M")&gt;'表(有休)'!$E$2,DATEDIF($B$5,I14,"M")&lt;='表(有休)'!$F$2),VLOOKUP($B$6,'表(有休)'!$A$3:$H$7,6,FALSE),IF(AND(DATEDIF($B$5,I14,"M")&gt;'表(有休)'!$F$2,DATEDIF($B$5,I14,"M")&lt;='表(有休)'!$G$2),VLOOKUP($B$6,'表(有休)'!$A$3:$H$7,7,FALSE),IF(AND(DATEDIF($B$5,I14,"M")&gt;'表(有休)'!$G$2,DATEDIF($B$5,I14,"M")&lt;='表(有休)'!$H$2),VLOOKUP($B$6,'表(有休)'!$A$3:$H$7,8,FALSE),VLOOKUP($B$6,'表(有休)'!$A$3:$H$7,8,FALSE)))))))))</f>
        <v/>
      </c>
      <c r="J17" s="174"/>
      <c r="K17" s="163" t="str">
        <f>IF(K14="","",IF(DATEDIF($B$5,K14,"M")&lt;='表(有休)'!$B$2,VLOOKUP($B$6,'表(有休)'!$A$3:$H$7,2,FALSE),IF(AND(DATEDIF($B$5,K14,"M")&gt;'表(有休)'!$B$2,DATEDIF($B$5,K14,"M")&lt;='表(有休)'!$C$2),VLOOKUP($B$6,'表(有休)'!$A$3:$H$7,3,FALSE),IF(AND(DATEDIF($B$5,K14,"M")&gt;'表(有休)'!$C$2,DATEDIF($B$5,K14,"M")&lt;='表(有休)'!$D$2),VLOOKUP($B$6,'表(有休)'!$A$3:$H$7,4,FALSE),IF(AND(DATEDIF($B$5,K14,"M")&gt;'表(有休)'!$D$2,DATEDIF($B$5,K14,"M")&lt;='表(有休)'!$E$2),VLOOKUP($B$6,'表(有休)'!$A$3:$H$7,5,FALSE),IF(AND(DATEDIF($B$5,K14,"M")&gt;'表(有休)'!$E$2,DATEDIF($B$5,K14,"M")&lt;='表(有休)'!$F$2),VLOOKUP($B$6,'表(有休)'!$A$3:$H$7,6,FALSE),IF(AND(DATEDIF($B$5,K14,"M")&gt;'表(有休)'!$F$2,DATEDIF($B$5,K14,"M")&lt;='表(有休)'!$G$2),VLOOKUP($B$6,'表(有休)'!$A$3:$H$7,7,FALSE),IF(AND(DATEDIF($B$5,K14,"M")&gt;'表(有休)'!$G$2,DATEDIF($B$5,K14,"M")&lt;='表(有休)'!$H$2),VLOOKUP($B$6,'表(有休)'!$A$3:$H$7,8,FALSE),VLOOKUP($B$6,'表(有休)'!$A$3:$H$7,8,FALSE)))))))))</f>
        <v/>
      </c>
      <c r="L17" s="164"/>
      <c r="M17" s="174" t="str">
        <f>IF(M14="","",IF(DATEDIF($B$5,M14,"M")&lt;='表(有休)'!$B$2,VLOOKUP($B$6,'表(有休)'!$A$3:$H$7,2,FALSE),IF(AND(DATEDIF($B$5,M14,"M")&gt;'表(有休)'!$B$2,DATEDIF($B$5,M14,"M")&lt;='表(有休)'!$C$2),VLOOKUP($B$6,'表(有休)'!$A$3:$H$7,3,FALSE),IF(AND(DATEDIF($B$5,M14,"M")&gt;'表(有休)'!$C$2,DATEDIF($B$5,M14,"M")&lt;='表(有休)'!$D$2),VLOOKUP($B$6,'表(有休)'!$A$3:$H$7,4,FALSE),IF(AND(DATEDIF($B$5,M14,"M")&gt;'表(有休)'!$D$2,DATEDIF($B$5,M14,"M")&lt;='表(有休)'!$E$2),VLOOKUP($B$6,'表(有休)'!$A$3:$H$7,5,FALSE),IF(AND(DATEDIF($B$5,M14,"M")&gt;'表(有休)'!$E$2,DATEDIF($B$5,M14,"M")&lt;='表(有休)'!$F$2),VLOOKUP($B$6,'表(有休)'!$A$3:$H$7,6,FALSE),IF(AND(DATEDIF($B$5,M14,"M")&gt;'表(有休)'!$F$2,DATEDIF($B$5,M14,"M")&lt;='表(有休)'!$G$2),VLOOKUP($B$6,'表(有休)'!$A$3:$H$7,7,FALSE),IF(AND(DATEDIF($B$5,M14,"M")&gt;'表(有休)'!$G$2,DATEDIF($B$5,M14,"M")&lt;='表(有休)'!$H$2),VLOOKUP($B$6,'表(有休)'!$A$3:$H$7,8,FALSE),VLOOKUP($B$6,'表(有休)'!$A$3:$H$7,8,FALSE)))))))))</f>
        <v/>
      </c>
      <c r="N17" s="174"/>
      <c r="O17" s="163" t="str">
        <f>IF(O14="","",IF(DATEDIF($B$5,O14,"M")&lt;='表(有休)'!$B$2,VLOOKUP($B$6,'表(有休)'!$A$3:$H$7,2,FALSE),IF(AND(DATEDIF($B$5,O14,"M")&gt;'表(有休)'!$B$2,DATEDIF($B$5,O14,"M")&lt;='表(有休)'!$C$2),VLOOKUP($B$6,'表(有休)'!$A$3:$H$7,3,FALSE),IF(AND(DATEDIF($B$5,O14,"M")&gt;'表(有休)'!$C$2,DATEDIF($B$5,O14,"M")&lt;='表(有休)'!$D$2),VLOOKUP($B$6,'表(有休)'!$A$3:$H$7,4,FALSE),IF(AND(DATEDIF($B$5,O14,"M")&gt;'表(有休)'!$D$2,DATEDIF($B$5,O14,"M")&lt;='表(有休)'!$E$2),VLOOKUP($B$6,'表(有休)'!$A$3:$H$7,5,FALSE),IF(AND(DATEDIF($B$5,O14,"M")&gt;'表(有休)'!$E$2,DATEDIF($B$5,O14,"M")&lt;='表(有休)'!$F$2),VLOOKUP($B$6,'表(有休)'!$A$3:$H$7,6,FALSE),IF(AND(DATEDIF($B$5,O14,"M")&gt;'表(有休)'!$F$2,DATEDIF($B$5,O14,"M")&lt;='表(有休)'!$G$2),VLOOKUP($B$6,'表(有休)'!$A$3:$H$7,7,FALSE),IF(AND(DATEDIF($B$5,O14,"M")&gt;'表(有休)'!$G$2,DATEDIF($B$5,O14,"M")&lt;='表(有休)'!$H$2),VLOOKUP($B$6,'表(有休)'!$A$3:$H$7,8,FALSE),VLOOKUP($B$6,'表(有休)'!$A$3:$H$7,8,FALSE)))))))))</f>
        <v/>
      </c>
      <c r="P17" s="164"/>
      <c r="Q17" s="174" t="str">
        <f>IF(Q14="","",IF(DATEDIF($B$5,Q14,"M")&lt;='表(有休)'!$B$2,VLOOKUP($B$6,'表(有休)'!$A$3:$H$7,2,FALSE),IF(AND(DATEDIF($B$5,Q14,"M")&gt;'表(有休)'!$B$2,DATEDIF($B$5,Q14,"M")&lt;='表(有休)'!$C$2),VLOOKUP($B$6,'表(有休)'!$A$3:$H$7,3,FALSE),IF(AND(DATEDIF($B$5,Q14,"M")&gt;'表(有休)'!$C$2,DATEDIF($B$5,Q14,"M")&lt;='表(有休)'!$D$2),VLOOKUP($B$6,'表(有休)'!$A$3:$H$7,4,FALSE),IF(AND(DATEDIF($B$5,Q14,"M")&gt;'表(有休)'!$D$2,DATEDIF($B$5,Q14,"M")&lt;='表(有休)'!$E$2),VLOOKUP($B$6,'表(有休)'!$A$3:$H$7,5,FALSE),IF(AND(DATEDIF($B$5,Q14,"M")&gt;'表(有休)'!$E$2,DATEDIF($B$5,Q14,"M")&lt;='表(有休)'!$F$2),VLOOKUP($B$6,'表(有休)'!$A$3:$H$7,6,FALSE),IF(AND(DATEDIF($B$5,Q14,"M")&gt;'表(有休)'!$F$2,DATEDIF($B$5,Q14,"M")&lt;='表(有休)'!$G$2),VLOOKUP($B$6,'表(有休)'!$A$3:$H$7,7,FALSE),IF(AND(DATEDIF($B$5,Q14,"M")&gt;'表(有休)'!$G$2,DATEDIF($B$5,Q14,"M")&lt;='表(有休)'!$H$2),VLOOKUP($B$6,'表(有休)'!$A$3:$H$7,8,FALSE),VLOOKUP($B$6,'表(有休)'!$A$3:$H$7,8,FALSE)))))))))</f>
        <v/>
      </c>
      <c r="R17" s="174"/>
      <c r="S17" s="163" t="str">
        <f>IF(S14="","",IF(DATEDIF($B$5,S14,"M")&lt;='表(有休)'!$B$2,VLOOKUP($B$6,'表(有休)'!$A$3:$H$7,2,FALSE),IF(AND(DATEDIF($B$5,S14,"M")&gt;'表(有休)'!$B$2,DATEDIF($B$5,S14,"M")&lt;='表(有休)'!$C$2),VLOOKUP($B$6,'表(有休)'!$A$3:$H$7,3,FALSE),IF(AND(DATEDIF($B$5,S14,"M")&gt;'表(有休)'!$C$2,DATEDIF($B$5,S14,"M")&lt;='表(有休)'!$D$2),VLOOKUP($B$6,'表(有休)'!$A$3:$H$7,4,FALSE),IF(AND(DATEDIF($B$5,S14,"M")&gt;'表(有休)'!$D$2,DATEDIF($B$5,S14,"M")&lt;='表(有休)'!$E$2),VLOOKUP($B$6,'表(有休)'!$A$3:$H$7,5,FALSE),IF(AND(DATEDIF($B$5,S14,"M")&gt;'表(有休)'!$E$2,DATEDIF($B$5,S14,"M")&lt;='表(有休)'!$F$2),VLOOKUP($B$6,'表(有休)'!$A$3:$H$7,6,FALSE),IF(AND(DATEDIF($B$5,S14,"M")&gt;'表(有休)'!$F$2,DATEDIF($B$5,S14,"M")&lt;='表(有休)'!$G$2),VLOOKUP($B$6,'表(有休)'!$A$3:$H$7,7,FALSE),IF(AND(DATEDIF($B$5,S14,"M")&gt;'表(有休)'!$G$2,DATEDIF($B$5,S14,"M")&lt;='表(有休)'!$H$2),VLOOKUP($B$6,'表(有休)'!$A$3:$H$7,8,FALSE),VLOOKUP($B$6,'表(有休)'!$A$3:$H$7,8,FALSE)))))))))</f>
        <v/>
      </c>
      <c r="T17" s="164"/>
      <c r="U17" s="174" t="str">
        <f>IF(U14="","",IF(DATEDIF($B$5,U14,"M")&lt;='表(有休)'!$B$2,VLOOKUP($B$6,'表(有休)'!$A$3:$H$7,2,FALSE),IF(AND(DATEDIF($B$5,U14,"M")&gt;'表(有休)'!$B$2,DATEDIF($B$5,U14,"M")&lt;='表(有休)'!$C$2),VLOOKUP($B$6,'表(有休)'!$A$3:$H$7,3,FALSE),IF(AND(DATEDIF($B$5,U14,"M")&gt;'表(有休)'!$C$2,DATEDIF($B$5,U14,"M")&lt;='表(有休)'!$D$2),VLOOKUP($B$6,'表(有休)'!$A$3:$H$7,4,FALSE),IF(AND(DATEDIF($B$5,U14,"M")&gt;'表(有休)'!$D$2,DATEDIF($B$5,U14,"M")&lt;='表(有休)'!$E$2),VLOOKUP($B$6,'表(有休)'!$A$3:$H$7,5,FALSE),IF(AND(DATEDIF($B$5,U14,"M")&gt;'表(有休)'!$E$2,DATEDIF($B$5,U14,"M")&lt;='表(有休)'!$F$2),VLOOKUP($B$6,'表(有休)'!$A$3:$H$7,6,FALSE),IF(AND(DATEDIF($B$5,U14,"M")&gt;'表(有休)'!$F$2,DATEDIF($B$5,U14,"M")&lt;='表(有休)'!$G$2),VLOOKUP($B$6,'表(有休)'!$A$3:$H$7,7,FALSE),IF(AND(DATEDIF($B$5,U14,"M")&gt;'表(有休)'!$G$2,DATEDIF($B$5,U14,"M")&lt;='表(有休)'!$H$2),VLOOKUP($B$6,'表(有休)'!$A$3:$H$7,8,FALSE),VLOOKUP($B$6,'表(有休)'!$A$3:$H$7,8,FALSE)))))))))</f>
        <v/>
      </c>
      <c r="V17" s="174"/>
      <c r="W17" s="163" t="str">
        <f>IF(W14="","",IF(DATEDIF($B$5,W14,"M")&lt;='表(有休)'!$B$2,VLOOKUP($B$6,'表(有休)'!$A$3:$H$7,2,FALSE),IF(AND(DATEDIF($B$5,W14,"M")&gt;'表(有休)'!$B$2,DATEDIF($B$5,W14,"M")&lt;='表(有休)'!$C$2),VLOOKUP($B$6,'表(有休)'!$A$3:$H$7,3,FALSE),IF(AND(DATEDIF($B$5,W14,"M")&gt;'表(有休)'!$C$2,DATEDIF($B$5,W14,"M")&lt;='表(有休)'!$D$2),VLOOKUP($B$6,'表(有休)'!$A$3:$H$7,4,FALSE),IF(AND(DATEDIF($B$5,W14,"M")&gt;'表(有休)'!$D$2,DATEDIF($B$5,W14,"M")&lt;='表(有休)'!$E$2),VLOOKUP($B$6,'表(有休)'!$A$3:$H$7,5,FALSE),IF(AND(DATEDIF($B$5,W14,"M")&gt;'表(有休)'!$E$2,DATEDIF($B$5,W14,"M")&lt;='表(有休)'!$F$2),VLOOKUP($B$6,'表(有休)'!$A$3:$H$7,6,FALSE),IF(AND(DATEDIF($B$5,W14,"M")&gt;'表(有休)'!$F$2,DATEDIF($B$5,W14,"M")&lt;='表(有休)'!$G$2),VLOOKUP($B$6,'表(有休)'!$A$3:$H$7,7,FALSE),IF(AND(DATEDIF($B$5,W14,"M")&gt;'表(有休)'!$G$2,DATEDIF($B$5,W14,"M")&lt;='表(有休)'!$H$2),VLOOKUP($B$6,'表(有休)'!$A$3:$H$7,8,FALSE),VLOOKUP($B$6,'表(有休)'!$A$3:$H$7,8,FALSE)))))))))</f>
        <v/>
      </c>
      <c r="X17" s="164"/>
    </row>
    <row r="18" spans="1:24" ht="12.75" customHeight="1" x14ac:dyDescent="0.15">
      <c r="A18" s="178" t="s">
        <v>7</v>
      </c>
      <c r="B18" s="179"/>
      <c r="C18" s="165" t="str">
        <f>IF(C17="","",COUNTA(C21:C60)-COUNTIF(D21:D60,"半")*0.5)</f>
        <v/>
      </c>
      <c r="D18" s="166"/>
      <c r="E18" s="165" t="str">
        <f>IF(E14="","",COUNTA(E21:E60)-COUNTIF(F21:F60,"半")*0.5)</f>
        <v/>
      </c>
      <c r="F18" s="166"/>
      <c r="G18" s="165" t="str">
        <f>IF(G14="","",COUNTA(G21:G60)-COUNTIF(H21:H60,"半")*0.5)</f>
        <v/>
      </c>
      <c r="H18" s="166"/>
      <c r="I18" s="175" t="str">
        <f t="shared" ref="I18" si="2">IF(I14="","",COUNTA(I21:I60)-COUNTIF(J21:J60,"半")*0.5)</f>
        <v/>
      </c>
      <c r="J18" s="175"/>
      <c r="K18" s="165" t="str">
        <f t="shared" ref="K18" si="3">IF(K14="","",COUNTA(K21:K60)-COUNTIF(L21:L60,"半")*0.5)</f>
        <v/>
      </c>
      <c r="L18" s="166"/>
      <c r="M18" s="175" t="str">
        <f t="shared" ref="M18" si="4">IF(M14="","",COUNTA(M21:M60)-COUNTIF(N21:N60,"半")*0.5)</f>
        <v/>
      </c>
      <c r="N18" s="175"/>
      <c r="O18" s="165" t="str">
        <f t="shared" ref="O18" si="5">IF(O14="","",COUNTA(O21:O60)-COUNTIF(P21:P60,"半")*0.5)</f>
        <v/>
      </c>
      <c r="P18" s="166"/>
      <c r="Q18" s="175" t="str">
        <f t="shared" ref="Q18" si="6">IF(Q14="","",COUNTA(Q21:Q60)-COUNTIF(R21:R60,"半")*0.5)</f>
        <v/>
      </c>
      <c r="R18" s="175"/>
      <c r="S18" s="165" t="str">
        <f t="shared" ref="S18" si="7">IF(S14="","",COUNTA(S21:S60)-COUNTIF(T21:T60,"半")*0.5)</f>
        <v/>
      </c>
      <c r="T18" s="166"/>
      <c r="U18" s="175" t="str">
        <f t="shared" ref="U18" si="8">IF(U14="","",COUNTA(U21:U60)-COUNTIF(V21:V60,"半")*0.5)</f>
        <v/>
      </c>
      <c r="V18" s="175"/>
      <c r="W18" s="165" t="str">
        <f t="shared" ref="W18" si="9">IF(W14="","",COUNTA(W21:W60)-COUNTIF(X21:X60,"半")*0.5)</f>
        <v/>
      </c>
      <c r="X18" s="166"/>
    </row>
    <row r="19" spans="1:24" ht="12.75" customHeight="1" x14ac:dyDescent="0.15">
      <c r="A19" s="186" t="s">
        <v>6</v>
      </c>
      <c r="B19" s="187"/>
      <c r="C19" s="167" t="str">
        <f>IF(C17="","",C17-C18)</f>
        <v/>
      </c>
      <c r="D19" s="168"/>
      <c r="E19" s="167" t="str">
        <f>IF(E14="","",E17-E18)</f>
        <v/>
      </c>
      <c r="F19" s="168"/>
      <c r="G19" s="167" t="str">
        <f>IF(G14="","",G17-G18)</f>
        <v/>
      </c>
      <c r="H19" s="168"/>
      <c r="I19" s="155" t="str">
        <f t="shared" ref="I19:W19" si="10">IF(I14="","",I17-I18)</f>
        <v/>
      </c>
      <c r="J19" s="155"/>
      <c r="K19" s="167" t="str">
        <f t="shared" si="10"/>
        <v/>
      </c>
      <c r="L19" s="168"/>
      <c r="M19" s="155" t="str">
        <f t="shared" si="10"/>
        <v/>
      </c>
      <c r="N19" s="155"/>
      <c r="O19" s="167" t="str">
        <f t="shared" si="10"/>
        <v/>
      </c>
      <c r="P19" s="168"/>
      <c r="Q19" s="155" t="str">
        <f t="shared" si="10"/>
        <v/>
      </c>
      <c r="R19" s="155"/>
      <c r="S19" s="167" t="str">
        <f t="shared" si="10"/>
        <v/>
      </c>
      <c r="T19" s="168"/>
      <c r="U19" s="155" t="str">
        <f t="shared" si="10"/>
        <v/>
      </c>
      <c r="V19" s="155"/>
      <c r="W19" s="167" t="str">
        <f t="shared" si="10"/>
        <v/>
      </c>
      <c r="X19" s="168"/>
    </row>
    <row r="20" spans="1:24" ht="12.75" customHeight="1" thickBot="1" x14ac:dyDescent="0.2">
      <c r="A20" s="88" t="s">
        <v>31</v>
      </c>
      <c r="B20" s="89"/>
      <c r="C20" s="169" t="str">
        <f ca="1">IF(TODAY()&lt;=C15,"",C19)</f>
        <v/>
      </c>
      <c r="D20" s="170"/>
      <c r="E20" s="176" t="str">
        <f ca="1">IF(TODAY()&lt;=E15,"",E19)</f>
        <v/>
      </c>
      <c r="F20" s="177"/>
      <c r="G20" s="169" t="str">
        <f ca="1">IF(TODAY()&lt;=G15,"",G19)</f>
        <v/>
      </c>
      <c r="H20" s="170"/>
      <c r="I20" s="156" t="str">
        <f t="shared" ref="I20:W20" ca="1" si="11">IF(TODAY()&lt;=I15,"",I19)</f>
        <v/>
      </c>
      <c r="J20" s="156"/>
      <c r="K20" s="169" t="str">
        <f t="shared" ca="1" si="11"/>
        <v/>
      </c>
      <c r="L20" s="170"/>
      <c r="M20" s="156" t="str">
        <f t="shared" ca="1" si="11"/>
        <v/>
      </c>
      <c r="N20" s="156"/>
      <c r="O20" s="169" t="str">
        <f t="shared" ca="1" si="11"/>
        <v/>
      </c>
      <c r="P20" s="170"/>
      <c r="Q20" s="156" t="str">
        <f t="shared" ca="1" si="11"/>
        <v/>
      </c>
      <c r="R20" s="156"/>
      <c r="S20" s="169" t="str">
        <f t="shared" ca="1" si="11"/>
        <v/>
      </c>
      <c r="T20" s="170"/>
      <c r="U20" s="156" t="str">
        <f t="shared" ca="1" si="11"/>
        <v/>
      </c>
      <c r="V20" s="156"/>
      <c r="W20" s="169" t="str">
        <f t="shared" ca="1" si="11"/>
        <v/>
      </c>
      <c r="X20" s="170"/>
    </row>
    <row r="21" spans="1:24" ht="12.75" customHeight="1" x14ac:dyDescent="0.15">
      <c r="A21" s="188" t="s">
        <v>66</v>
      </c>
      <c r="B21" s="68">
        <v>1</v>
      </c>
      <c r="C21" s="93"/>
      <c r="D21" s="108"/>
      <c r="E21" s="90"/>
      <c r="F21" s="109"/>
      <c r="G21" s="93"/>
      <c r="H21" s="108"/>
      <c r="I21" s="96"/>
      <c r="J21" s="109"/>
      <c r="K21" s="100"/>
      <c r="L21" s="108"/>
      <c r="M21" s="96"/>
      <c r="N21" s="109"/>
      <c r="O21" s="100"/>
      <c r="P21" s="108"/>
      <c r="Q21" s="96"/>
      <c r="R21" s="109"/>
      <c r="S21" s="100"/>
      <c r="T21" s="108"/>
      <c r="U21" s="96"/>
      <c r="V21" s="109"/>
      <c r="W21" s="100"/>
      <c r="X21" s="108"/>
    </row>
    <row r="22" spans="1:24" ht="12.75" customHeight="1" x14ac:dyDescent="0.15">
      <c r="A22" s="189"/>
      <c r="B22" s="69">
        <v>2</v>
      </c>
      <c r="C22" s="94"/>
      <c r="D22" s="110"/>
      <c r="E22" s="91"/>
      <c r="F22" s="111"/>
      <c r="G22" s="94"/>
      <c r="H22" s="110"/>
      <c r="I22" s="97"/>
      <c r="J22" s="111"/>
      <c r="K22" s="101"/>
      <c r="L22" s="110"/>
      <c r="M22" s="97"/>
      <c r="N22" s="111"/>
      <c r="O22" s="101"/>
      <c r="P22" s="110"/>
      <c r="Q22" s="97"/>
      <c r="R22" s="111"/>
      <c r="S22" s="101"/>
      <c r="T22" s="110"/>
      <c r="U22" s="97"/>
      <c r="V22" s="111"/>
      <c r="W22" s="101"/>
      <c r="X22" s="110"/>
    </row>
    <row r="23" spans="1:24" ht="12.75" customHeight="1" x14ac:dyDescent="0.15">
      <c r="A23" s="189"/>
      <c r="B23" s="69">
        <v>3</v>
      </c>
      <c r="C23" s="94"/>
      <c r="D23" s="110"/>
      <c r="E23" s="91"/>
      <c r="F23" s="111"/>
      <c r="G23" s="99"/>
      <c r="H23" s="110"/>
      <c r="I23" s="97"/>
      <c r="J23" s="111"/>
      <c r="K23" s="101"/>
      <c r="L23" s="110"/>
      <c r="M23" s="97"/>
      <c r="N23" s="111"/>
      <c r="O23" s="101"/>
      <c r="P23" s="110"/>
      <c r="Q23" s="97"/>
      <c r="R23" s="111"/>
      <c r="S23" s="101"/>
      <c r="T23" s="110"/>
      <c r="U23" s="97"/>
      <c r="V23" s="111"/>
      <c r="W23" s="101"/>
      <c r="X23" s="110"/>
    </row>
    <row r="24" spans="1:24" ht="12.75" customHeight="1" x14ac:dyDescent="0.15">
      <c r="A24" s="189"/>
      <c r="B24" s="69">
        <v>4</v>
      </c>
      <c r="C24" s="94"/>
      <c r="D24" s="110"/>
      <c r="E24" s="91"/>
      <c r="F24" s="111"/>
      <c r="G24" s="94"/>
      <c r="H24" s="110"/>
      <c r="I24" s="97"/>
      <c r="J24" s="111"/>
      <c r="K24" s="101"/>
      <c r="L24" s="110"/>
      <c r="M24" s="97"/>
      <c r="N24" s="111"/>
      <c r="O24" s="101"/>
      <c r="P24" s="110"/>
      <c r="Q24" s="97"/>
      <c r="R24" s="111"/>
      <c r="S24" s="101"/>
      <c r="T24" s="110"/>
      <c r="U24" s="97"/>
      <c r="V24" s="111"/>
      <c r="W24" s="101"/>
      <c r="X24" s="110"/>
    </row>
    <row r="25" spans="1:24" ht="12.75" customHeight="1" x14ac:dyDescent="0.15">
      <c r="A25" s="189"/>
      <c r="B25" s="69">
        <v>5</v>
      </c>
      <c r="C25" s="94"/>
      <c r="D25" s="110"/>
      <c r="E25" s="91"/>
      <c r="F25" s="111"/>
      <c r="G25" s="94"/>
      <c r="H25" s="110"/>
      <c r="I25" s="97"/>
      <c r="J25" s="111"/>
      <c r="K25" s="101"/>
      <c r="L25" s="110"/>
      <c r="M25" s="97"/>
      <c r="N25" s="111"/>
      <c r="O25" s="101"/>
      <c r="P25" s="110"/>
      <c r="Q25" s="97"/>
      <c r="R25" s="111"/>
      <c r="S25" s="101"/>
      <c r="T25" s="110"/>
      <c r="U25" s="97"/>
      <c r="V25" s="111"/>
      <c r="W25" s="101"/>
      <c r="X25" s="110"/>
    </row>
    <row r="26" spans="1:24" ht="12.75" customHeight="1" x14ac:dyDescent="0.15">
      <c r="A26" s="189"/>
      <c r="B26" s="69">
        <v>6</v>
      </c>
      <c r="C26" s="94"/>
      <c r="D26" s="110"/>
      <c r="E26" s="91"/>
      <c r="F26" s="111"/>
      <c r="G26" s="94"/>
      <c r="H26" s="110"/>
      <c r="I26" s="97"/>
      <c r="J26" s="111"/>
      <c r="K26" s="101"/>
      <c r="L26" s="110"/>
      <c r="M26" s="97"/>
      <c r="N26" s="111"/>
      <c r="O26" s="101"/>
      <c r="P26" s="110"/>
      <c r="Q26" s="97"/>
      <c r="R26" s="111"/>
      <c r="S26" s="101"/>
      <c r="T26" s="110"/>
      <c r="U26" s="97"/>
      <c r="V26" s="111"/>
      <c r="W26" s="101"/>
      <c r="X26" s="110"/>
    </row>
    <row r="27" spans="1:24" ht="12.75" customHeight="1" x14ac:dyDescent="0.15">
      <c r="A27" s="189"/>
      <c r="B27" s="69">
        <v>7</v>
      </c>
      <c r="C27" s="94"/>
      <c r="D27" s="110"/>
      <c r="E27" s="91"/>
      <c r="F27" s="111"/>
      <c r="G27" s="94"/>
      <c r="H27" s="110"/>
      <c r="I27" s="97"/>
      <c r="J27" s="111"/>
      <c r="K27" s="101"/>
      <c r="L27" s="110"/>
      <c r="M27" s="97"/>
      <c r="N27" s="111"/>
      <c r="O27" s="101"/>
      <c r="P27" s="110"/>
      <c r="Q27" s="97"/>
      <c r="R27" s="111"/>
      <c r="S27" s="101"/>
      <c r="T27" s="110"/>
      <c r="U27" s="97"/>
      <c r="V27" s="111"/>
      <c r="W27" s="101"/>
      <c r="X27" s="110"/>
    </row>
    <row r="28" spans="1:24" ht="12.75" customHeight="1" x14ac:dyDescent="0.15">
      <c r="A28" s="189"/>
      <c r="B28" s="69">
        <v>8</v>
      </c>
      <c r="C28" s="94"/>
      <c r="D28" s="110"/>
      <c r="E28" s="91"/>
      <c r="F28" s="111"/>
      <c r="G28" s="94"/>
      <c r="H28" s="110"/>
      <c r="I28" s="97"/>
      <c r="J28" s="111"/>
      <c r="K28" s="101"/>
      <c r="L28" s="110"/>
      <c r="M28" s="97"/>
      <c r="N28" s="111"/>
      <c r="O28" s="101"/>
      <c r="P28" s="110"/>
      <c r="Q28" s="97"/>
      <c r="R28" s="111"/>
      <c r="S28" s="101"/>
      <c r="T28" s="110"/>
      <c r="U28" s="97"/>
      <c r="V28" s="111"/>
      <c r="W28" s="101"/>
      <c r="X28" s="110"/>
    </row>
    <row r="29" spans="1:24" ht="12.75" customHeight="1" x14ac:dyDescent="0.15">
      <c r="A29" s="189"/>
      <c r="B29" s="69">
        <v>9</v>
      </c>
      <c r="C29" s="94"/>
      <c r="D29" s="110"/>
      <c r="E29" s="91"/>
      <c r="F29" s="111"/>
      <c r="G29" s="94"/>
      <c r="H29" s="110"/>
      <c r="I29" s="97"/>
      <c r="J29" s="111"/>
      <c r="K29" s="101"/>
      <c r="L29" s="110"/>
      <c r="M29" s="97"/>
      <c r="N29" s="111"/>
      <c r="O29" s="101"/>
      <c r="P29" s="110"/>
      <c r="Q29" s="97"/>
      <c r="R29" s="111"/>
      <c r="S29" s="101"/>
      <c r="T29" s="110"/>
      <c r="U29" s="97"/>
      <c r="V29" s="111"/>
      <c r="W29" s="101"/>
      <c r="X29" s="110"/>
    </row>
    <row r="30" spans="1:24" ht="12.75" customHeight="1" x14ac:dyDescent="0.15">
      <c r="A30" s="189"/>
      <c r="B30" s="69">
        <v>10</v>
      </c>
      <c r="C30" s="94"/>
      <c r="D30" s="110"/>
      <c r="E30" s="91"/>
      <c r="F30" s="111"/>
      <c r="G30" s="94"/>
      <c r="H30" s="110"/>
      <c r="I30" s="97"/>
      <c r="J30" s="111"/>
      <c r="K30" s="101"/>
      <c r="L30" s="110"/>
      <c r="M30" s="97"/>
      <c r="N30" s="111"/>
      <c r="O30" s="101"/>
      <c r="P30" s="110"/>
      <c r="Q30" s="97"/>
      <c r="R30" s="111"/>
      <c r="S30" s="101"/>
      <c r="T30" s="110"/>
      <c r="U30" s="97"/>
      <c r="V30" s="111"/>
      <c r="W30" s="101"/>
      <c r="X30" s="110"/>
    </row>
    <row r="31" spans="1:24" ht="12.75" customHeight="1" x14ac:dyDescent="0.15">
      <c r="A31" s="189"/>
      <c r="B31" s="69">
        <v>11</v>
      </c>
      <c r="C31" s="94"/>
      <c r="D31" s="110"/>
      <c r="E31" s="91"/>
      <c r="F31" s="111"/>
      <c r="G31" s="94"/>
      <c r="H31" s="110"/>
      <c r="I31" s="97"/>
      <c r="J31" s="111"/>
      <c r="K31" s="101"/>
      <c r="L31" s="110"/>
      <c r="M31" s="97"/>
      <c r="N31" s="111"/>
      <c r="O31" s="101"/>
      <c r="P31" s="110"/>
      <c r="Q31" s="97"/>
      <c r="R31" s="111"/>
      <c r="S31" s="101"/>
      <c r="T31" s="110"/>
      <c r="U31" s="97"/>
      <c r="V31" s="111"/>
      <c r="W31" s="101"/>
      <c r="X31" s="110"/>
    </row>
    <row r="32" spans="1:24" ht="12.75" customHeight="1" x14ac:dyDescent="0.15">
      <c r="A32" s="189"/>
      <c r="B32" s="69">
        <v>12</v>
      </c>
      <c r="C32" s="94"/>
      <c r="D32" s="110"/>
      <c r="E32" s="91"/>
      <c r="F32" s="111"/>
      <c r="G32" s="94"/>
      <c r="H32" s="110"/>
      <c r="I32" s="97"/>
      <c r="J32" s="111"/>
      <c r="K32" s="101"/>
      <c r="L32" s="110"/>
      <c r="M32" s="97"/>
      <c r="N32" s="111"/>
      <c r="O32" s="101"/>
      <c r="P32" s="110"/>
      <c r="Q32" s="97"/>
      <c r="R32" s="111"/>
      <c r="S32" s="101"/>
      <c r="T32" s="110"/>
      <c r="U32" s="97"/>
      <c r="V32" s="111"/>
      <c r="W32" s="101"/>
      <c r="X32" s="110"/>
    </row>
    <row r="33" spans="1:24" ht="12.75" customHeight="1" x14ac:dyDescent="0.15">
      <c r="A33" s="189"/>
      <c r="B33" s="69">
        <v>13</v>
      </c>
      <c r="C33" s="94"/>
      <c r="D33" s="110"/>
      <c r="E33" s="91"/>
      <c r="F33" s="111"/>
      <c r="G33" s="94"/>
      <c r="H33" s="110"/>
      <c r="I33" s="97"/>
      <c r="J33" s="111"/>
      <c r="K33" s="101"/>
      <c r="L33" s="110"/>
      <c r="M33" s="97"/>
      <c r="N33" s="111"/>
      <c r="O33" s="101"/>
      <c r="P33" s="110"/>
      <c r="Q33" s="97"/>
      <c r="R33" s="111"/>
      <c r="S33" s="101"/>
      <c r="T33" s="110"/>
      <c r="U33" s="97"/>
      <c r="V33" s="111"/>
      <c r="W33" s="101"/>
      <c r="X33" s="110"/>
    </row>
    <row r="34" spans="1:24" ht="12.75" customHeight="1" x14ac:dyDescent="0.15">
      <c r="A34" s="189"/>
      <c r="B34" s="69">
        <v>14</v>
      </c>
      <c r="C34" s="94"/>
      <c r="D34" s="110"/>
      <c r="E34" s="91"/>
      <c r="F34" s="111"/>
      <c r="G34" s="94"/>
      <c r="H34" s="110"/>
      <c r="I34" s="97"/>
      <c r="J34" s="111"/>
      <c r="K34" s="101"/>
      <c r="L34" s="110"/>
      <c r="M34" s="97"/>
      <c r="N34" s="111"/>
      <c r="O34" s="101"/>
      <c r="P34" s="110"/>
      <c r="Q34" s="97"/>
      <c r="R34" s="111"/>
      <c r="S34" s="101"/>
      <c r="T34" s="110"/>
      <c r="U34" s="97"/>
      <c r="V34" s="111"/>
      <c r="W34" s="101"/>
      <c r="X34" s="110"/>
    </row>
    <row r="35" spans="1:24" ht="12.75" customHeight="1" x14ac:dyDescent="0.15">
      <c r="A35" s="189"/>
      <c r="B35" s="69">
        <v>15</v>
      </c>
      <c r="C35" s="94"/>
      <c r="D35" s="110"/>
      <c r="E35" s="91"/>
      <c r="F35" s="111"/>
      <c r="G35" s="94"/>
      <c r="H35" s="110"/>
      <c r="I35" s="97"/>
      <c r="J35" s="111"/>
      <c r="K35" s="101"/>
      <c r="L35" s="110"/>
      <c r="M35" s="97"/>
      <c r="N35" s="111"/>
      <c r="O35" s="101"/>
      <c r="P35" s="110"/>
      <c r="Q35" s="97"/>
      <c r="R35" s="111"/>
      <c r="S35" s="101"/>
      <c r="T35" s="110"/>
      <c r="U35" s="97"/>
      <c r="V35" s="111"/>
      <c r="W35" s="101"/>
      <c r="X35" s="110"/>
    </row>
    <row r="36" spans="1:24" ht="12.75" customHeight="1" x14ac:dyDescent="0.15">
      <c r="A36" s="189"/>
      <c r="B36" s="69">
        <v>16</v>
      </c>
      <c r="C36" s="94"/>
      <c r="D36" s="110"/>
      <c r="E36" s="91"/>
      <c r="F36" s="111"/>
      <c r="G36" s="94"/>
      <c r="H36" s="110"/>
      <c r="I36" s="97"/>
      <c r="J36" s="111"/>
      <c r="K36" s="101"/>
      <c r="L36" s="110"/>
      <c r="M36" s="97"/>
      <c r="N36" s="111"/>
      <c r="O36" s="101"/>
      <c r="P36" s="110"/>
      <c r="Q36" s="97"/>
      <c r="R36" s="111"/>
      <c r="S36" s="101"/>
      <c r="T36" s="110"/>
      <c r="U36" s="97"/>
      <c r="V36" s="111"/>
      <c r="W36" s="101"/>
      <c r="X36" s="110"/>
    </row>
    <row r="37" spans="1:24" ht="12.75" customHeight="1" x14ac:dyDescent="0.15">
      <c r="A37" s="189"/>
      <c r="B37" s="69">
        <v>17</v>
      </c>
      <c r="C37" s="94"/>
      <c r="D37" s="110"/>
      <c r="E37" s="91"/>
      <c r="F37" s="111"/>
      <c r="G37" s="94"/>
      <c r="H37" s="110"/>
      <c r="I37" s="97"/>
      <c r="J37" s="111"/>
      <c r="K37" s="101"/>
      <c r="L37" s="110"/>
      <c r="M37" s="97"/>
      <c r="N37" s="111"/>
      <c r="O37" s="101"/>
      <c r="P37" s="110"/>
      <c r="Q37" s="97"/>
      <c r="R37" s="111"/>
      <c r="S37" s="101"/>
      <c r="T37" s="110"/>
      <c r="U37" s="97"/>
      <c r="V37" s="111"/>
      <c r="W37" s="101"/>
      <c r="X37" s="110"/>
    </row>
    <row r="38" spans="1:24" ht="12.75" customHeight="1" x14ac:dyDescent="0.15">
      <c r="A38" s="189"/>
      <c r="B38" s="69">
        <v>18</v>
      </c>
      <c r="C38" s="94"/>
      <c r="D38" s="110"/>
      <c r="E38" s="91"/>
      <c r="F38" s="111"/>
      <c r="G38" s="94"/>
      <c r="H38" s="110"/>
      <c r="I38" s="97"/>
      <c r="J38" s="111"/>
      <c r="K38" s="101"/>
      <c r="L38" s="110"/>
      <c r="M38" s="97"/>
      <c r="N38" s="111"/>
      <c r="O38" s="101"/>
      <c r="P38" s="110"/>
      <c r="Q38" s="97"/>
      <c r="R38" s="111"/>
      <c r="S38" s="101"/>
      <c r="T38" s="110"/>
      <c r="U38" s="97"/>
      <c r="V38" s="111"/>
      <c r="W38" s="101"/>
      <c r="X38" s="110"/>
    </row>
    <row r="39" spans="1:24" ht="12.75" customHeight="1" x14ac:dyDescent="0.15">
      <c r="A39" s="189"/>
      <c r="B39" s="69">
        <v>19</v>
      </c>
      <c r="C39" s="94"/>
      <c r="D39" s="110"/>
      <c r="E39" s="91"/>
      <c r="F39" s="111"/>
      <c r="G39" s="94"/>
      <c r="H39" s="110"/>
      <c r="I39" s="97"/>
      <c r="J39" s="111"/>
      <c r="K39" s="101"/>
      <c r="L39" s="110"/>
      <c r="M39" s="97"/>
      <c r="N39" s="111"/>
      <c r="O39" s="101"/>
      <c r="P39" s="110"/>
      <c r="Q39" s="97"/>
      <c r="R39" s="111"/>
      <c r="S39" s="101"/>
      <c r="T39" s="110"/>
      <c r="U39" s="97"/>
      <c r="V39" s="111"/>
      <c r="W39" s="101"/>
      <c r="X39" s="110"/>
    </row>
    <row r="40" spans="1:24" ht="12.75" customHeight="1" x14ac:dyDescent="0.15">
      <c r="A40" s="189"/>
      <c r="B40" s="69">
        <v>20</v>
      </c>
      <c r="C40" s="94"/>
      <c r="D40" s="110"/>
      <c r="E40" s="91"/>
      <c r="F40" s="111"/>
      <c r="G40" s="94"/>
      <c r="H40" s="110"/>
      <c r="I40" s="97"/>
      <c r="J40" s="111"/>
      <c r="K40" s="101"/>
      <c r="L40" s="110"/>
      <c r="M40" s="97"/>
      <c r="N40" s="111"/>
      <c r="O40" s="101"/>
      <c r="P40" s="110"/>
      <c r="Q40" s="97"/>
      <c r="R40" s="111"/>
      <c r="S40" s="101"/>
      <c r="T40" s="110"/>
      <c r="U40" s="97"/>
      <c r="V40" s="111"/>
      <c r="W40" s="101"/>
      <c r="X40" s="110"/>
    </row>
    <row r="41" spans="1:24" ht="12.75" customHeight="1" x14ac:dyDescent="0.15">
      <c r="A41" s="189"/>
      <c r="B41" s="69">
        <v>21</v>
      </c>
      <c r="C41" s="94"/>
      <c r="D41" s="110"/>
      <c r="E41" s="91"/>
      <c r="F41" s="111"/>
      <c r="G41" s="94"/>
      <c r="H41" s="110"/>
      <c r="I41" s="97"/>
      <c r="J41" s="111"/>
      <c r="K41" s="101"/>
      <c r="L41" s="110"/>
      <c r="M41" s="97"/>
      <c r="N41" s="111"/>
      <c r="O41" s="101"/>
      <c r="P41" s="110"/>
      <c r="Q41" s="97"/>
      <c r="R41" s="111"/>
      <c r="S41" s="101"/>
      <c r="T41" s="110"/>
      <c r="U41" s="97"/>
      <c r="V41" s="111"/>
      <c r="W41" s="101"/>
      <c r="X41" s="110"/>
    </row>
    <row r="42" spans="1:24" ht="12.75" customHeight="1" x14ac:dyDescent="0.15">
      <c r="A42" s="189"/>
      <c r="B42" s="69">
        <v>22</v>
      </c>
      <c r="C42" s="94"/>
      <c r="D42" s="110"/>
      <c r="E42" s="91"/>
      <c r="F42" s="111"/>
      <c r="G42" s="94"/>
      <c r="H42" s="110"/>
      <c r="I42" s="97"/>
      <c r="J42" s="111"/>
      <c r="K42" s="101"/>
      <c r="L42" s="110"/>
      <c r="M42" s="97"/>
      <c r="N42" s="111"/>
      <c r="O42" s="101"/>
      <c r="P42" s="110"/>
      <c r="Q42" s="97"/>
      <c r="R42" s="111"/>
      <c r="S42" s="101"/>
      <c r="T42" s="110"/>
      <c r="U42" s="97"/>
      <c r="V42" s="111"/>
      <c r="W42" s="101"/>
      <c r="X42" s="110"/>
    </row>
    <row r="43" spans="1:24" ht="12.75" customHeight="1" x14ac:dyDescent="0.15">
      <c r="A43" s="189"/>
      <c r="B43" s="69">
        <v>23</v>
      </c>
      <c r="C43" s="94"/>
      <c r="D43" s="110"/>
      <c r="E43" s="91"/>
      <c r="F43" s="111"/>
      <c r="G43" s="94"/>
      <c r="H43" s="110"/>
      <c r="I43" s="97"/>
      <c r="J43" s="111"/>
      <c r="K43" s="101"/>
      <c r="L43" s="110"/>
      <c r="M43" s="97"/>
      <c r="N43" s="111"/>
      <c r="O43" s="101"/>
      <c r="P43" s="110"/>
      <c r="Q43" s="97"/>
      <c r="R43" s="111"/>
      <c r="S43" s="101"/>
      <c r="T43" s="110"/>
      <c r="U43" s="97"/>
      <c r="V43" s="111"/>
      <c r="W43" s="101"/>
      <c r="X43" s="110"/>
    </row>
    <row r="44" spans="1:24" ht="12.75" customHeight="1" x14ac:dyDescent="0.15">
      <c r="A44" s="189"/>
      <c r="B44" s="69">
        <v>24</v>
      </c>
      <c r="C44" s="94"/>
      <c r="D44" s="110"/>
      <c r="E44" s="91"/>
      <c r="F44" s="111"/>
      <c r="G44" s="94"/>
      <c r="H44" s="110"/>
      <c r="I44" s="97"/>
      <c r="J44" s="111"/>
      <c r="K44" s="101"/>
      <c r="L44" s="110"/>
      <c r="M44" s="97"/>
      <c r="N44" s="111"/>
      <c r="O44" s="101"/>
      <c r="P44" s="110"/>
      <c r="Q44" s="97"/>
      <c r="R44" s="111"/>
      <c r="S44" s="101"/>
      <c r="T44" s="110"/>
      <c r="U44" s="97"/>
      <c r="V44" s="111"/>
      <c r="W44" s="101"/>
      <c r="X44" s="110"/>
    </row>
    <row r="45" spans="1:24" ht="12.75" customHeight="1" x14ac:dyDescent="0.15">
      <c r="A45" s="189"/>
      <c r="B45" s="69">
        <v>25</v>
      </c>
      <c r="C45" s="94"/>
      <c r="D45" s="110"/>
      <c r="E45" s="91"/>
      <c r="F45" s="111"/>
      <c r="G45" s="94"/>
      <c r="H45" s="110"/>
      <c r="I45" s="97"/>
      <c r="J45" s="111"/>
      <c r="K45" s="101"/>
      <c r="L45" s="110"/>
      <c r="M45" s="97"/>
      <c r="N45" s="111"/>
      <c r="O45" s="101"/>
      <c r="P45" s="110"/>
      <c r="Q45" s="97"/>
      <c r="R45" s="111"/>
      <c r="S45" s="101"/>
      <c r="T45" s="110"/>
      <c r="U45" s="97"/>
      <c r="V45" s="111"/>
      <c r="W45" s="101"/>
      <c r="X45" s="110"/>
    </row>
    <row r="46" spans="1:24" ht="12.75" customHeight="1" x14ac:dyDescent="0.15">
      <c r="A46" s="189"/>
      <c r="B46" s="69">
        <v>26</v>
      </c>
      <c r="C46" s="94"/>
      <c r="D46" s="110"/>
      <c r="E46" s="91"/>
      <c r="F46" s="111"/>
      <c r="G46" s="94"/>
      <c r="H46" s="110"/>
      <c r="I46" s="97"/>
      <c r="J46" s="111"/>
      <c r="K46" s="101"/>
      <c r="L46" s="110"/>
      <c r="M46" s="97"/>
      <c r="N46" s="111"/>
      <c r="O46" s="101"/>
      <c r="P46" s="110"/>
      <c r="Q46" s="97"/>
      <c r="R46" s="111"/>
      <c r="S46" s="101"/>
      <c r="T46" s="110"/>
      <c r="U46" s="97"/>
      <c r="V46" s="111"/>
      <c r="W46" s="101"/>
      <c r="X46" s="110"/>
    </row>
    <row r="47" spans="1:24" ht="12.75" customHeight="1" x14ac:dyDescent="0.15">
      <c r="A47" s="189"/>
      <c r="B47" s="69">
        <v>27</v>
      </c>
      <c r="C47" s="94"/>
      <c r="D47" s="110"/>
      <c r="E47" s="91"/>
      <c r="F47" s="111"/>
      <c r="G47" s="94"/>
      <c r="H47" s="110"/>
      <c r="I47" s="97"/>
      <c r="J47" s="111"/>
      <c r="K47" s="101"/>
      <c r="L47" s="110"/>
      <c r="M47" s="97"/>
      <c r="N47" s="111"/>
      <c r="O47" s="101"/>
      <c r="P47" s="110"/>
      <c r="Q47" s="97"/>
      <c r="R47" s="111"/>
      <c r="S47" s="101"/>
      <c r="T47" s="110"/>
      <c r="U47" s="97"/>
      <c r="V47" s="111"/>
      <c r="W47" s="101"/>
      <c r="X47" s="110"/>
    </row>
    <row r="48" spans="1:24" ht="12.75" customHeight="1" x14ac:dyDescent="0.15">
      <c r="A48" s="189"/>
      <c r="B48" s="69">
        <v>28</v>
      </c>
      <c r="C48" s="94"/>
      <c r="D48" s="110"/>
      <c r="E48" s="91"/>
      <c r="F48" s="111"/>
      <c r="G48" s="94"/>
      <c r="H48" s="110"/>
      <c r="I48" s="97"/>
      <c r="J48" s="111"/>
      <c r="K48" s="101"/>
      <c r="L48" s="110"/>
      <c r="M48" s="97"/>
      <c r="N48" s="111"/>
      <c r="O48" s="101"/>
      <c r="P48" s="110"/>
      <c r="Q48" s="97"/>
      <c r="R48" s="111"/>
      <c r="S48" s="101"/>
      <c r="T48" s="110"/>
      <c r="U48" s="97"/>
      <c r="V48" s="111"/>
      <c r="W48" s="101"/>
      <c r="X48" s="110"/>
    </row>
    <row r="49" spans="1:24" ht="12.75" customHeight="1" x14ac:dyDescent="0.15">
      <c r="A49" s="189"/>
      <c r="B49" s="69">
        <v>29</v>
      </c>
      <c r="C49" s="94"/>
      <c r="D49" s="110"/>
      <c r="E49" s="91"/>
      <c r="F49" s="111"/>
      <c r="G49" s="94"/>
      <c r="H49" s="110"/>
      <c r="I49" s="97"/>
      <c r="J49" s="111"/>
      <c r="K49" s="101"/>
      <c r="L49" s="110"/>
      <c r="M49" s="97"/>
      <c r="N49" s="111"/>
      <c r="O49" s="101"/>
      <c r="P49" s="110"/>
      <c r="Q49" s="97"/>
      <c r="R49" s="111"/>
      <c r="S49" s="101"/>
      <c r="T49" s="110"/>
      <c r="U49" s="97"/>
      <c r="V49" s="111"/>
      <c r="W49" s="101"/>
      <c r="X49" s="110"/>
    </row>
    <row r="50" spans="1:24" ht="12.75" customHeight="1" x14ac:dyDescent="0.15">
      <c r="A50" s="189"/>
      <c r="B50" s="69">
        <v>30</v>
      </c>
      <c r="C50" s="94"/>
      <c r="D50" s="110"/>
      <c r="E50" s="91"/>
      <c r="F50" s="111"/>
      <c r="G50" s="94"/>
      <c r="H50" s="110"/>
      <c r="I50" s="97"/>
      <c r="J50" s="111"/>
      <c r="K50" s="101"/>
      <c r="L50" s="110"/>
      <c r="M50" s="97"/>
      <c r="N50" s="111"/>
      <c r="O50" s="101"/>
      <c r="P50" s="110"/>
      <c r="Q50" s="97"/>
      <c r="R50" s="111"/>
      <c r="S50" s="101"/>
      <c r="T50" s="110"/>
      <c r="U50" s="97"/>
      <c r="V50" s="111"/>
      <c r="W50" s="101"/>
      <c r="X50" s="110"/>
    </row>
    <row r="51" spans="1:24" ht="12.75" customHeight="1" x14ac:dyDescent="0.15">
      <c r="A51" s="189"/>
      <c r="B51" s="69">
        <v>31</v>
      </c>
      <c r="C51" s="94"/>
      <c r="D51" s="110"/>
      <c r="E51" s="91"/>
      <c r="F51" s="111"/>
      <c r="G51" s="94"/>
      <c r="H51" s="110"/>
      <c r="I51" s="97"/>
      <c r="J51" s="111"/>
      <c r="K51" s="101"/>
      <c r="L51" s="110"/>
      <c r="M51" s="97"/>
      <c r="N51" s="111"/>
      <c r="O51" s="101"/>
      <c r="P51" s="110"/>
      <c r="Q51" s="97"/>
      <c r="R51" s="111"/>
      <c r="S51" s="101"/>
      <c r="T51" s="110"/>
      <c r="U51" s="97"/>
      <c r="V51" s="111"/>
      <c r="W51" s="101"/>
      <c r="X51" s="110"/>
    </row>
    <row r="52" spans="1:24" ht="12.75" customHeight="1" x14ac:dyDescent="0.15">
      <c r="A52" s="189"/>
      <c r="B52" s="69">
        <v>32</v>
      </c>
      <c r="C52" s="94"/>
      <c r="D52" s="110"/>
      <c r="E52" s="91"/>
      <c r="F52" s="111"/>
      <c r="G52" s="94"/>
      <c r="H52" s="110"/>
      <c r="I52" s="97"/>
      <c r="J52" s="111"/>
      <c r="K52" s="101"/>
      <c r="L52" s="110"/>
      <c r="M52" s="97"/>
      <c r="N52" s="111"/>
      <c r="O52" s="101"/>
      <c r="P52" s="110"/>
      <c r="Q52" s="97"/>
      <c r="R52" s="111"/>
      <c r="S52" s="101"/>
      <c r="T52" s="110"/>
      <c r="U52" s="97"/>
      <c r="V52" s="111"/>
      <c r="W52" s="101"/>
      <c r="X52" s="110"/>
    </row>
    <row r="53" spans="1:24" ht="12.75" customHeight="1" x14ac:dyDescent="0.15">
      <c r="A53" s="189"/>
      <c r="B53" s="69">
        <v>33</v>
      </c>
      <c r="C53" s="94"/>
      <c r="D53" s="110"/>
      <c r="E53" s="91"/>
      <c r="F53" s="111"/>
      <c r="G53" s="94"/>
      <c r="H53" s="110"/>
      <c r="I53" s="97"/>
      <c r="J53" s="111"/>
      <c r="K53" s="101"/>
      <c r="L53" s="110"/>
      <c r="M53" s="97"/>
      <c r="N53" s="111"/>
      <c r="O53" s="101"/>
      <c r="P53" s="110"/>
      <c r="Q53" s="97"/>
      <c r="R53" s="111"/>
      <c r="S53" s="101"/>
      <c r="T53" s="110"/>
      <c r="U53" s="97"/>
      <c r="V53" s="111"/>
      <c r="W53" s="101"/>
      <c r="X53" s="110"/>
    </row>
    <row r="54" spans="1:24" ht="12.75" customHeight="1" x14ac:dyDescent="0.15">
      <c r="A54" s="189"/>
      <c r="B54" s="69">
        <v>34</v>
      </c>
      <c r="C54" s="94"/>
      <c r="D54" s="110"/>
      <c r="E54" s="91"/>
      <c r="F54" s="111"/>
      <c r="G54" s="94"/>
      <c r="H54" s="110"/>
      <c r="I54" s="97"/>
      <c r="J54" s="111"/>
      <c r="K54" s="101"/>
      <c r="L54" s="110"/>
      <c r="M54" s="97"/>
      <c r="N54" s="111"/>
      <c r="O54" s="101"/>
      <c r="P54" s="110"/>
      <c r="Q54" s="97"/>
      <c r="R54" s="111"/>
      <c r="S54" s="101"/>
      <c r="T54" s="110"/>
      <c r="U54" s="97"/>
      <c r="V54" s="111"/>
      <c r="W54" s="101"/>
      <c r="X54" s="110"/>
    </row>
    <row r="55" spans="1:24" ht="12.75" customHeight="1" x14ac:dyDescent="0.15">
      <c r="A55" s="189"/>
      <c r="B55" s="69">
        <v>35</v>
      </c>
      <c r="C55" s="94"/>
      <c r="D55" s="110"/>
      <c r="E55" s="91"/>
      <c r="F55" s="111"/>
      <c r="G55" s="94"/>
      <c r="H55" s="110"/>
      <c r="I55" s="97"/>
      <c r="J55" s="111"/>
      <c r="K55" s="101"/>
      <c r="L55" s="110"/>
      <c r="M55" s="97"/>
      <c r="N55" s="111"/>
      <c r="O55" s="101"/>
      <c r="P55" s="110"/>
      <c r="Q55" s="97"/>
      <c r="R55" s="111"/>
      <c r="S55" s="101"/>
      <c r="T55" s="110"/>
      <c r="U55" s="97"/>
      <c r="V55" s="111"/>
      <c r="W55" s="101"/>
      <c r="X55" s="110"/>
    </row>
    <row r="56" spans="1:24" ht="12.75" customHeight="1" x14ac:dyDescent="0.15">
      <c r="A56" s="189"/>
      <c r="B56" s="69">
        <v>36</v>
      </c>
      <c r="C56" s="94"/>
      <c r="D56" s="110"/>
      <c r="E56" s="91"/>
      <c r="F56" s="111"/>
      <c r="G56" s="94"/>
      <c r="H56" s="110"/>
      <c r="I56" s="97"/>
      <c r="J56" s="111"/>
      <c r="K56" s="101"/>
      <c r="L56" s="110"/>
      <c r="M56" s="97"/>
      <c r="N56" s="111"/>
      <c r="O56" s="101"/>
      <c r="P56" s="110"/>
      <c r="Q56" s="97"/>
      <c r="R56" s="111"/>
      <c r="S56" s="101"/>
      <c r="T56" s="110"/>
      <c r="U56" s="97"/>
      <c r="V56" s="111"/>
      <c r="W56" s="101"/>
      <c r="X56" s="110"/>
    </row>
    <row r="57" spans="1:24" ht="12.75" customHeight="1" x14ac:dyDescent="0.15">
      <c r="A57" s="189"/>
      <c r="B57" s="69">
        <v>37</v>
      </c>
      <c r="C57" s="94"/>
      <c r="D57" s="110"/>
      <c r="E57" s="91"/>
      <c r="F57" s="111"/>
      <c r="G57" s="94"/>
      <c r="H57" s="110"/>
      <c r="I57" s="97"/>
      <c r="J57" s="111"/>
      <c r="K57" s="101"/>
      <c r="L57" s="110"/>
      <c r="M57" s="97"/>
      <c r="N57" s="111"/>
      <c r="O57" s="101"/>
      <c r="P57" s="110"/>
      <c r="Q57" s="97"/>
      <c r="R57" s="111"/>
      <c r="S57" s="101"/>
      <c r="T57" s="110"/>
      <c r="U57" s="97"/>
      <c r="V57" s="111"/>
      <c r="W57" s="101"/>
      <c r="X57" s="110"/>
    </row>
    <row r="58" spans="1:24" ht="12.75" customHeight="1" x14ac:dyDescent="0.15">
      <c r="A58" s="189"/>
      <c r="B58" s="69">
        <v>38</v>
      </c>
      <c r="C58" s="94"/>
      <c r="D58" s="110"/>
      <c r="E58" s="91"/>
      <c r="F58" s="111"/>
      <c r="G58" s="94"/>
      <c r="H58" s="110"/>
      <c r="I58" s="97"/>
      <c r="J58" s="111"/>
      <c r="K58" s="101"/>
      <c r="L58" s="110"/>
      <c r="M58" s="97"/>
      <c r="N58" s="111"/>
      <c r="O58" s="101"/>
      <c r="P58" s="110"/>
      <c r="Q58" s="97"/>
      <c r="R58" s="111"/>
      <c r="S58" s="101"/>
      <c r="T58" s="110"/>
      <c r="U58" s="97"/>
      <c r="V58" s="111"/>
      <c r="W58" s="101"/>
      <c r="X58" s="110"/>
    </row>
    <row r="59" spans="1:24" ht="12.75" customHeight="1" x14ac:dyDescent="0.15">
      <c r="A59" s="189"/>
      <c r="B59" s="69">
        <v>39</v>
      </c>
      <c r="C59" s="94"/>
      <c r="D59" s="110"/>
      <c r="E59" s="91"/>
      <c r="F59" s="111"/>
      <c r="G59" s="94"/>
      <c r="H59" s="110"/>
      <c r="I59" s="97"/>
      <c r="J59" s="111"/>
      <c r="K59" s="101"/>
      <c r="L59" s="110"/>
      <c r="M59" s="97"/>
      <c r="N59" s="111"/>
      <c r="O59" s="101"/>
      <c r="P59" s="110"/>
      <c r="Q59" s="97"/>
      <c r="R59" s="111"/>
      <c r="S59" s="101"/>
      <c r="T59" s="110"/>
      <c r="U59" s="97"/>
      <c r="V59" s="111"/>
      <c r="W59" s="101"/>
      <c r="X59" s="110"/>
    </row>
    <row r="60" spans="1:24" ht="12.75" customHeight="1" thickBot="1" x14ac:dyDescent="0.2">
      <c r="A60" s="190"/>
      <c r="B60" s="87">
        <v>40</v>
      </c>
      <c r="C60" s="95"/>
      <c r="D60" s="112"/>
      <c r="E60" s="92"/>
      <c r="F60" s="113"/>
      <c r="G60" s="95"/>
      <c r="H60" s="112"/>
      <c r="I60" s="98"/>
      <c r="J60" s="113"/>
      <c r="K60" s="102"/>
      <c r="L60" s="112"/>
      <c r="M60" s="98"/>
      <c r="N60" s="113"/>
      <c r="O60" s="102"/>
      <c r="P60" s="112"/>
      <c r="Q60" s="98"/>
      <c r="R60" s="113"/>
      <c r="S60" s="102"/>
      <c r="T60" s="112"/>
      <c r="U60" s="98"/>
      <c r="V60" s="113"/>
      <c r="W60" s="102"/>
      <c r="X60" s="112"/>
    </row>
    <row r="61" spans="1:24" hidden="1" x14ac:dyDescent="0.15">
      <c r="A61" s="62" t="s">
        <v>91</v>
      </c>
      <c r="B61" s="103"/>
      <c r="C61" s="104" t="str">
        <f ca="1">IF(AND(TODAY()&gt;=C14,TODAY()&lt;=C15),1,"")</f>
        <v/>
      </c>
      <c r="D61" s="104"/>
      <c r="E61" s="105" t="str">
        <f ca="1">IF(AND(TODAY()&gt;=E14,TODAY()&lt;=E15),1,"")</f>
        <v/>
      </c>
      <c r="F61" s="105"/>
      <c r="G61" s="105" t="str">
        <f ca="1">IF(AND(TODAY()&gt;=G14,TODAY()&lt;=G15),1,"")</f>
        <v/>
      </c>
      <c r="H61" s="105"/>
      <c r="I61" s="105" t="str">
        <f t="shared" ref="I61:W61" ca="1" si="12">IF(AND(TODAY()&gt;=I14,TODAY()&lt;=I15),1,"")</f>
        <v/>
      </c>
      <c r="J61" s="105"/>
      <c r="K61" s="105" t="str">
        <f t="shared" ca="1" si="12"/>
        <v/>
      </c>
      <c r="L61" s="105"/>
      <c r="M61" s="105" t="str">
        <f t="shared" ca="1" si="12"/>
        <v/>
      </c>
      <c r="N61" s="105"/>
      <c r="O61" s="105" t="str">
        <f t="shared" ca="1" si="12"/>
        <v/>
      </c>
      <c r="P61" s="105"/>
      <c r="Q61" s="105" t="str">
        <f t="shared" ca="1" si="12"/>
        <v/>
      </c>
      <c r="R61" s="105"/>
      <c r="S61" s="105" t="str">
        <f t="shared" ca="1" si="12"/>
        <v/>
      </c>
      <c r="T61" s="105"/>
      <c r="U61" s="105" t="str">
        <f t="shared" ca="1" si="12"/>
        <v/>
      </c>
      <c r="V61" s="105"/>
      <c r="W61" s="105" t="str">
        <f t="shared" ca="1" si="12"/>
        <v/>
      </c>
      <c r="X61" s="105"/>
    </row>
    <row r="62" spans="1:24" hidden="1" x14ac:dyDescent="0.15">
      <c r="A62" s="62" t="s">
        <v>92</v>
      </c>
      <c r="B62" s="103"/>
      <c r="C62" s="104">
        <f ca="1">COUNTIFS(C21:C60,"&lt;"&amp;DATE(YEAR($O$6),MONTH($O$6),DAY($O$6)),C21:C60,"&gt;"&amp;DATE(YEAR($O$4),MONTH($O$4),DAY($O$4)-1))-COUNTIFS(C21:C60,"&lt;"&amp;DATE(YEAR($O$6),MONTH($O$6),DAY($O$6)),C21:C60,"&gt;"&amp;DATE(YEAR($O$4),MONTH($O$4),DAY($O$4)-1),D21:D60,"半")/2</f>
        <v>0</v>
      </c>
      <c r="D62" s="104"/>
      <c r="E62" s="104">
        <f ca="1">COUNTIFS(E21:E60,"&lt;"&amp;DATE(YEAR($O$6),MONTH($O$6),DAY($O$6)),E21:E60,"&gt;"&amp;DATE(YEAR($O$4),MONTH($O$4),DAY($O$4)-1))-COUNTIFS(E21:E60,"&lt;"&amp;DATE(YEAR($O$6),MONTH($O$6),DAY($O$6)),E21:E60,"&gt;"&amp;DATE(YEAR($O$4),MONTH($O$4),DAY($O$4)-1),F21:F60,"半")/2</f>
        <v>0</v>
      </c>
      <c r="F62" s="105"/>
      <c r="G62" s="104">
        <f ca="1">COUNTIFS(G21:G60,"&lt;"&amp;DATE(YEAR($O$6),MONTH($O$6),DAY($O$6)),G21:G60,"&gt;"&amp;DATE(YEAR($O$4),MONTH($O$4),DAY($O$4)-1))-COUNTIFS(G21:G60,"&lt;"&amp;DATE(YEAR($O$6),MONTH($O$6),DAY($O$6)),G21:G60,"&gt;"&amp;DATE(YEAR($O$4),MONTH($O$4),DAY($O$4)-1),H21:H60,"半")/2</f>
        <v>0</v>
      </c>
      <c r="H62" s="105"/>
      <c r="I62" s="104">
        <f ca="1">COUNTIFS(I21:I60,"&lt;"&amp;DATE(YEAR($O$6),MONTH($O$6),DAY($O$6)),I21:I60,"&gt;"&amp;DATE(YEAR($O$4),MONTH($O$4),DAY($O$4)-1))-COUNTIFS(I21:I60,"&lt;"&amp;DATE(YEAR($O$6),MONTH($O$6),DAY($O$6)),I21:I60,"&gt;"&amp;DATE(YEAR($O$4),MONTH($O$4),DAY($O$4)-1),J21:J60,"半")/2</f>
        <v>0</v>
      </c>
      <c r="J62" s="105"/>
      <c r="K62" s="104">
        <f ca="1">COUNTIFS(K21:K60,"&lt;"&amp;DATE(YEAR($O$6),MONTH($O$6),DAY($O$6)),K21:K60,"&gt;"&amp;DATE(YEAR($O$4),MONTH($O$4),DAY($O$4)-1))-COUNTIFS(K21:K60,"&lt;"&amp;DATE(YEAR($O$6),MONTH($O$6),DAY($O$6)),K21:K60,"&gt;"&amp;DATE(YEAR($O$4),MONTH($O$4),DAY($O$4)-1),L21:L60,"半")/2</f>
        <v>0</v>
      </c>
      <c r="L62" s="105"/>
      <c r="M62" s="104">
        <f ca="1">COUNTIFS(M21:M60,"&lt;"&amp;DATE(YEAR($O$6),MONTH($O$6),DAY($O$6)),M21:M60,"&gt;"&amp;DATE(YEAR($O$4),MONTH($O$4),DAY($O$4)-1))-COUNTIFS(M21:M60,"&lt;"&amp;DATE(YEAR($O$6),MONTH($O$6),DAY($O$6)),M21:M60,"&gt;"&amp;DATE(YEAR($O$4),MONTH($O$4),DAY($O$4)-1),N21:N60,"半")/2</f>
        <v>0</v>
      </c>
      <c r="N62" s="105"/>
      <c r="O62" s="104">
        <f ca="1">COUNTIFS(O21:O60,"&lt;"&amp;DATE(YEAR($O$6),MONTH($O$6),DAY($O$6)),O21:O60,"&gt;"&amp;DATE(YEAR($O$4),MONTH($O$4),DAY($O$4)-1))-COUNTIFS(O21:O60,"&lt;"&amp;DATE(YEAR($O$6),MONTH($O$6),DAY($O$6)),O21:O60,"&gt;"&amp;DATE(YEAR($O$4),MONTH($O$4),DAY($O$4)-1),P21:P60,"半")/2</f>
        <v>0</v>
      </c>
      <c r="P62" s="105"/>
      <c r="Q62" s="104">
        <f ca="1">COUNTIFS(Q21:Q60,"&lt;"&amp;DATE(YEAR($O$6),MONTH($O$6),DAY($O$6)),Q21:Q60,"&gt;"&amp;DATE(YEAR($O$4),MONTH($O$4),DAY($O$4)-1))-COUNTIFS(Q21:Q60,"&lt;"&amp;DATE(YEAR($O$6),MONTH($O$6),DAY($O$6)),Q21:Q60,"&gt;"&amp;DATE(YEAR($O$4),MONTH($O$4),DAY($O$4)-1),R21:R60,"半")/2</f>
        <v>0</v>
      </c>
      <c r="R62" s="105"/>
      <c r="S62" s="104">
        <f ca="1">COUNTIFS(S21:S60,"&lt;"&amp;DATE(YEAR($O$6),MONTH($O$6),DAY($O$6)),S21:S60,"&gt;"&amp;DATE(YEAR($O$4),MONTH($O$4),DAY($O$4)-1))-COUNTIFS(S21:S60,"&lt;"&amp;DATE(YEAR($O$6),MONTH($O$6),DAY($O$6)),S21:S60,"&gt;"&amp;DATE(YEAR($O$4),MONTH($O$4),DAY($O$4)-1),T21:T60,"半")/2</f>
        <v>0</v>
      </c>
      <c r="T62" s="105"/>
      <c r="U62" s="104">
        <f ca="1">COUNTIFS(U21:U60,"&lt;"&amp;DATE(YEAR($O$6),MONTH($O$6),DAY($O$6)),U21:U60,"&gt;"&amp;DATE(YEAR($O$4),MONTH($O$4),DAY($O$4)-1))-COUNTIFS(U21:U60,"&lt;"&amp;DATE(YEAR($O$6),MONTH($O$6),DAY($O$6)),U21:U60,"&gt;"&amp;DATE(YEAR($O$4),MONTH($O$4),DAY($O$4)-1),V21:V60,"半")/2</f>
        <v>0</v>
      </c>
      <c r="V62" s="105"/>
      <c r="W62" s="104">
        <f ca="1">COUNTIFS(W21:W60,"&lt;"&amp;DATE(YEAR($O$6),MONTH($O$6),DAY($O$6)),W21:W60,"&gt;"&amp;DATE(YEAR($O$4),MONTH($O$4),DAY($O$4)-1))-COUNTIFS(W21:W60,"&lt;"&amp;DATE(YEAR($O$6),MONTH($O$6),DAY($O$6)),W21:W60,"&gt;"&amp;DATE(YEAR($O$4),MONTH($O$4),DAY($O$4)-1),X21:X60,"半")/2</f>
        <v>0</v>
      </c>
      <c r="X62" s="105"/>
    </row>
    <row r="64" spans="1:24" x14ac:dyDescent="0.15">
      <c r="A64" s="62" t="s">
        <v>74</v>
      </c>
      <c r="C64" s="61"/>
      <c r="D64" s="61"/>
      <c r="E64" s="61"/>
      <c r="F64" s="61"/>
      <c r="G64" s="61"/>
      <c r="H64" s="61"/>
      <c r="I64" s="61"/>
      <c r="J64" s="61"/>
      <c r="K64" s="61"/>
      <c r="L64" s="61"/>
      <c r="M64" s="61"/>
      <c r="N64" s="61"/>
      <c r="O64" s="61"/>
      <c r="P64" s="61"/>
      <c r="Q64" s="61"/>
      <c r="R64" s="61"/>
      <c r="S64" s="61"/>
      <c r="T64" s="61"/>
      <c r="U64" s="61"/>
      <c r="V64" s="61"/>
      <c r="W64" s="61"/>
      <c r="X64" s="61"/>
    </row>
    <row r="65" spans="3:20" x14ac:dyDescent="0.15">
      <c r="E65" s="61"/>
      <c r="F65" s="61"/>
      <c r="G65" s="61"/>
      <c r="H65" s="61"/>
      <c r="I65" s="61"/>
      <c r="J65" s="61"/>
      <c r="K65" s="61"/>
      <c r="L65" s="61"/>
      <c r="M65" s="61"/>
      <c r="N65" s="61"/>
      <c r="O65" s="61"/>
      <c r="P65" s="61"/>
      <c r="Q65" s="61"/>
      <c r="R65" s="61"/>
      <c r="S65" s="61"/>
      <c r="T65" s="61"/>
    </row>
    <row r="66" spans="3:20" x14ac:dyDescent="0.15">
      <c r="C66" s="61"/>
      <c r="D66" s="61"/>
      <c r="E66" s="61"/>
      <c r="F66" s="61"/>
      <c r="G66" s="61"/>
      <c r="H66" s="61"/>
      <c r="I66" s="61"/>
      <c r="J66" s="61"/>
      <c r="K66" s="61"/>
      <c r="L66" s="61"/>
      <c r="M66" s="61"/>
      <c r="N66" s="61"/>
      <c r="O66" s="61"/>
      <c r="P66" s="61"/>
      <c r="Q66" s="61"/>
      <c r="R66" s="61"/>
    </row>
    <row r="67" spans="3:20" x14ac:dyDescent="0.15">
      <c r="H67" s="67"/>
    </row>
  </sheetData>
  <sheetProtection algorithmName="SHA-512" hashValue="dWZVZYKrIaxgWoou+4K0gHSUX38+1wmPPgqidD/Y7puPTpvKL/kjMV0GRlwB0MZn0RKMRejzHouogaYblqCGvQ==" saltValue="QlNnfqRu70Z7onakv/gWLg==" spinCount="100000" sheet="1" objects="1" scenarios="1"/>
  <mergeCells count="106">
    <mergeCell ref="A21:A60"/>
    <mergeCell ref="B9:C9"/>
    <mergeCell ref="B10:C10"/>
    <mergeCell ref="A14:B14"/>
    <mergeCell ref="A15:B15"/>
    <mergeCell ref="A16:B16"/>
    <mergeCell ref="A17:B17"/>
    <mergeCell ref="C14:D14"/>
    <mergeCell ref="C15:D15"/>
    <mergeCell ref="C16:D16"/>
    <mergeCell ref="C17:D17"/>
    <mergeCell ref="C18:D18"/>
    <mergeCell ref="C19:D19"/>
    <mergeCell ref="C20:D20"/>
    <mergeCell ref="C13:D13"/>
    <mergeCell ref="A18:B18"/>
    <mergeCell ref="E17:F17"/>
    <mergeCell ref="E18:F18"/>
    <mergeCell ref="E19:F19"/>
    <mergeCell ref="B8:C8"/>
    <mergeCell ref="B4:C4"/>
    <mergeCell ref="B5:C5"/>
    <mergeCell ref="B6:C6"/>
    <mergeCell ref="K4:L6"/>
    <mergeCell ref="A19:B19"/>
    <mergeCell ref="H10:I10"/>
    <mergeCell ref="E14:F14"/>
    <mergeCell ref="E20:F20"/>
    <mergeCell ref="G14:H14"/>
    <mergeCell ref="G15:H15"/>
    <mergeCell ref="G16:H16"/>
    <mergeCell ref="G17:H17"/>
    <mergeCell ref="G18:H18"/>
    <mergeCell ref="G19:H19"/>
    <mergeCell ref="G20:H20"/>
    <mergeCell ref="I17:J17"/>
    <mergeCell ref="I18:J18"/>
    <mergeCell ref="I19:J19"/>
    <mergeCell ref="I20:J20"/>
    <mergeCell ref="E15:F15"/>
    <mergeCell ref="E16:F16"/>
    <mergeCell ref="I14:J14"/>
    <mergeCell ref="I15:J15"/>
    <mergeCell ref="I16:J16"/>
    <mergeCell ref="K14:L14"/>
    <mergeCell ref="K15:L15"/>
    <mergeCell ref="K16:L16"/>
    <mergeCell ref="K17:L17"/>
    <mergeCell ref="K18:L18"/>
    <mergeCell ref="K19:L19"/>
    <mergeCell ref="K20:L20"/>
    <mergeCell ref="M19:N19"/>
    <mergeCell ref="M20:N20"/>
    <mergeCell ref="O14:P14"/>
    <mergeCell ref="O15:P15"/>
    <mergeCell ref="O16:P16"/>
    <mergeCell ref="O17:P17"/>
    <mergeCell ref="O18:P18"/>
    <mergeCell ref="O19:P19"/>
    <mergeCell ref="O20:P20"/>
    <mergeCell ref="M14:N14"/>
    <mergeCell ref="M15:N15"/>
    <mergeCell ref="M16:N16"/>
    <mergeCell ref="M17:N17"/>
    <mergeCell ref="M18:N18"/>
    <mergeCell ref="Q19:R19"/>
    <mergeCell ref="Q20:R20"/>
    <mergeCell ref="S14:T14"/>
    <mergeCell ref="S15:T15"/>
    <mergeCell ref="S16:T16"/>
    <mergeCell ref="S17:T17"/>
    <mergeCell ref="S18:T18"/>
    <mergeCell ref="S19:T19"/>
    <mergeCell ref="S20:T20"/>
    <mergeCell ref="Q14:R14"/>
    <mergeCell ref="Q15:R15"/>
    <mergeCell ref="Q16:R16"/>
    <mergeCell ref="Q17:R17"/>
    <mergeCell ref="Q18:R18"/>
    <mergeCell ref="U19:V19"/>
    <mergeCell ref="U20:V20"/>
    <mergeCell ref="W14:X14"/>
    <mergeCell ref="W15:X15"/>
    <mergeCell ref="W16:X16"/>
    <mergeCell ref="W17:X17"/>
    <mergeCell ref="W18:X18"/>
    <mergeCell ref="W19:X19"/>
    <mergeCell ref="W20:X20"/>
    <mergeCell ref="U14:V14"/>
    <mergeCell ref="U15:V15"/>
    <mergeCell ref="U16:V16"/>
    <mergeCell ref="U17:V17"/>
    <mergeCell ref="U18:V18"/>
    <mergeCell ref="O4:P4"/>
    <mergeCell ref="O5:P5"/>
    <mergeCell ref="O6:P6"/>
    <mergeCell ref="M3:N3"/>
    <mergeCell ref="K3:L3"/>
    <mergeCell ref="D8:E8"/>
    <mergeCell ref="D9:E9"/>
    <mergeCell ref="D10:E10"/>
    <mergeCell ref="F8:G8"/>
    <mergeCell ref="F9:G9"/>
    <mergeCell ref="F10:G10"/>
    <mergeCell ref="J10:K10"/>
    <mergeCell ref="M4:N6"/>
  </mergeCells>
  <phoneticPr fontId="7"/>
  <conditionalFormatting sqref="C14:C20 E14:E20 G14:G20 I14:I20 K14:K20 M14:M20 O14:O20 Q14:Q20 S14:S20 U14:U20 W14:W20">
    <cfRule type="expression" dxfId="16" priority="13">
      <formula>IF(OR($B$4="",$B$5="",$B$6=""),TRUE,FALSE)</formula>
    </cfRule>
  </conditionalFormatting>
  <conditionalFormatting sqref="C14:C60 E14:E60 G14:G60 I14:I60 K14:K60 M14:M60 O14:O60 Q14:Q60 S14:S60 U14:U60 W14:W60">
    <cfRule type="expression" dxfId="15" priority="1">
      <formula>IF(TODAY()&gt;C$15,TRUE,FALSE)</formula>
    </cfRule>
  </conditionalFormatting>
  <conditionalFormatting sqref="C15 E15 G15 I15 K15 M15 O15 Q15 S15 U15 W15">
    <cfRule type="expression" dxfId="14" priority="17">
      <formula>DATEDIF(TODAY(),C$15,"D")&lt;90</formula>
    </cfRule>
  </conditionalFormatting>
  <conditionalFormatting sqref="C21:C60 E21:E60 G21:G60 I21:I60 K21:K60 M21:M60 O21:O60 Q21:Q60 S21:S60 U21:U60 W21:W60">
    <cfRule type="expression" dxfId="13" priority="10">
      <formula>C$17+COUNTIF(D$21:D$60,"半")/2&gt;$B21-1</formula>
    </cfRule>
    <cfRule type="expression" dxfId="12" priority="23">
      <formula>OR(C$14&gt;C21,C21&gt;C$15)</formula>
    </cfRule>
  </conditionalFormatting>
  <conditionalFormatting sqref="C21:D60">
    <cfRule type="expression" dxfId="11" priority="12">
      <formula>IF($C$17="",TRUE,FALSE)</formula>
    </cfRule>
  </conditionalFormatting>
  <conditionalFormatting sqref="C19:X19">
    <cfRule type="cellIs" dxfId="10" priority="4" operator="lessThan">
      <formula>0</formula>
    </cfRule>
  </conditionalFormatting>
  <conditionalFormatting sqref="C21:X60">
    <cfRule type="expression" dxfId="9" priority="15">
      <formula>IF(OR($B$4="",$B$5="",$B$6=""),TRUE,FALSE)</formula>
    </cfRule>
    <cfRule type="expression" dxfId="8" priority="21">
      <formula>C21=""</formula>
    </cfRule>
  </conditionalFormatting>
  <conditionalFormatting sqref="D8 F8">
    <cfRule type="expression" dxfId="7" priority="20">
      <formula>IF($B$8="法定付与",TRUE,FALSE)</formula>
    </cfRule>
  </conditionalFormatting>
  <conditionalFormatting sqref="D9 F9">
    <cfRule type="expression" dxfId="6" priority="19">
      <formula>IF($B$9="入社日",TRUE,FALSE)</formula>
    </cfRule>
  </conditionalFormatting>
  <conditionalFormatting sqref="D21:D60 F21:F60 H21:H60 J21:J60 L21:L60 N21:N60 P21:P60 R21:R60 T21:T60 V21:V60 X21:X60">
    <cfRule type="expression" dxfId="5" priority="2">
      <formula>IF(TODAY()&gt;C$15,TRUE,FALSE)</formula>
    </cfRule>
    <cfRule type="expression" dxfId="4" priority="11">
      <formula>C$17+COUNTIF(D$21:D$60,"半")/2&gt;$B21-1</formula>
    </cfRule>
  </conditionalFormatting>
  <conditionalFormatting sqref="D10:K10 C14:C60 D21:D60">
    <cfRule type="expression" dxfId="3" priority="3">
      <formula>IF($B$10="なし",TRUE,FALSE)</formula>
    </cfRule>
  </conditionalFormatting>
  <conditionalFormatting sqref="H9:K9">
    <cfRule type="expression" dxfId="2" priority="14">
      <formula>NOT($H$9="")</formula>
    </cfRule>
  </conditionalFormatting>
  <conditionalFormatting sqref="L10:O10">
    <cfRule type="expression" dxfId="1" priority="24">
      <formula>NOT($L$10="")</formula>
    </cfRule>
  </conditionalFormatting>
  <conditionalFormatting sqref="M4 O6">
    <cfRule type="expression" dxfId="0" priority="18">
      <formula>AND(DATEDIF(TODAY(),$O$6,"D")&lt;90,$M$4&lt;5)</formula>
    </cfRule>
  </conditionalFormatting>
  <dataValidations count="6">
    <dataValidation type="list" allowBlank="1" showInputMessage="1" showErrorMessage="1" sqref="B8:C8" xr:uid="{9595B8B0-0299-425C-8981-17AE95A23628}">
      <formula1>"一斉付与,法定付与"</formula1>
    </dataValidation>
    <dataValidation type="list" allowBlank="1" showInputMessage="1" showErrorMessage="1" sqref="F8" xr:uid="{9A9C51EB-E2CC-45CB-9C6E-04CF70AFD79B}">
      <formula1>"1,2,3,4,5,6,7,8,9,10,11,12"</formula1>
    </dataValidation>
    <dataValidation type="list" allowBlank="1" showInputMessage="1" showErrorMessage="1" sqref="B10" xr:uid="{15A73E6C-8CA3-4890-9344-AD8FB71F21FC}">
      <formula1>"なし,あり"</formula1>
    </dataValidation>
    <dataValidation type="list" allowBlank="1" showInputMessage="1" showErrorMessage="1" sqref="B9" xr:uid="{1370039F-D1DE-4291-BAA6-A9AF392BC27B}">
      <formula1>"入社日,指定あり"</formula1>
    </dataValidation>
    <dataValidation type="list" allowBlank="1" showInputMessage="1" showErrorMessage="1" sqref="B6" xr:uid="{222B7193-AB9F-4DD7-9B1D-1194C7036608}">
      <formula1>"フルタイム,週４日,週３日,週２日,週１日"</formula1>
    </dataValidation>
    <dataValidation type="list" allowBlank="1" showInputMessage="1" showErrorMessage="1" sqref="V21:V60 D21:D60 F21:F60 H21:H60 J21:J60 L21:L60 N21:N60 P21:P60 R21:R60 T21:T60 X21:X60" xr:uid="{834F3C1B-566A-4B84-A6AD-AACC5463AE5C}">
      <formula1>"　,半"</formula1>
    </dataValidation>
  </dataValidations>
  <pageMargins left="0" right="0" top="0" bottom="0" header="0" footer="0"/>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20769-52EC-4816-8ED2-2B24584327E7}">
  <sheetPr codeName="Sheet3"/>
  <dimension ref="A1:H7"/>
  <sheetViews>
    <sheetView workbookViewId="0">
      <selection activeCell="C2" sqref="C2"/>
    </sheetView>
  </sheetViews>
  <sheetFormatPr defaultRowHeight="13.5" x14ac:dyDescent="0.15"/>
  <cols>
    <col min="1" max="8" width="15.625" style="1" customWidth="1"/>
    <col min="9" max="16384" width="9" style="1"/>
  </cols>
  <sheetData>
    <row r="1" spans="1:8" ht="30" customHeight="1" x14ac:dyDescent="0.15">
      <c r="C1" s="20" t="s">
        <v>9</v>
      </c>
      <c r="D1" s="20" t="s">
        <v>10</v>
      </c>
      <c r="E1" s="20" t="s">
        <v>11</v>
      </c>
      <c r="F1" s="20" t="s">
        <v>12</v>
      </c>
      <c r="G1" s="20" t="s">
        <v>13</v>
      </c>
      <c r="H1" s="20" t="s">
        <v>14</v>
      </c>
    </row>
    <row r="2" spans="1:8" ht="30" customHeight="1" x14ac:dyDescent="0.15">
      <c r="A2" s="19" t="s">
        <v>23</v>
      </c>
      <c r="B2" s="70">
        <v>6</v>
      </c>
      <c r="C2" s="70">
        <v>18</v>
      </c>
      <c r="D2" s="70">
        <v>30</v>
      </c>
      <c r="E2" s="70">
        <v>42</v>
      </c>
      <c r="F2" s="70">
        <v>54</v>
      </c>
      <c r="G2" s="70">
        <v>66</v>
      </c>
      <c r="H2" s="71">
        <v>78</v>
      </c>
    </row>
    <row r="3" spans="1:8" ht="30" customHeight="1" x14ac:dyDescent="0.15">
      <c r="A3" s="4" t="s">
        <v>17</v>
      </c>
      <c r="B3" s="56">
        <v>10</v>
      </c>
      <c r="C3" s="56">
        <v>11</v>
      </c>
      <c r="D3" s="56">
        <v>12</v>
      </c>
      <c r="E3" s="56">
        <v>14</v>
      </c>
      <c r="F3" s="56">
        <v>16</v>
      </c>
      <c r="G3" s="56">
        <v>18</v>
      </c>
      <c r="H3" s="56">
        <v>20</v>
      </c>
    </row>
    <row r="4" spans="1:8" ht="30" customHeight="1" x14ac:dyDescent="0.15">
      <c r="A4" s="4" t="s">
        <v>19</v>
      </c>
      <c r="B4" s="56">
        <v>7</v>
      </c>
      <c r="C4" s="56">
        <v>8</v>
      </c>
      <c r="D4" s="56">
        <v>9</v>
      </c>
      <c r="E4" s="56">
        <v>10</v>
      </c>
      <c r="F4" s="56">
        <v>12</v>
      </c>
      <c r="G4" s="56">
        <v>13</v>
      </c>
      <c r="H4" s="56">
        <v>15</v>
      </c>
    </row>
    <row r="5" spans="1:8" ht="30" customHeight="1" x14ac:dyDescent="0.15">
      <c r="A5" s="4" t="s">
        <v>20</v>
      </c>
      <c r="B5" s="56">
        <v>5</v>
      </c>
      <c r="C5" s="56">
        <v>6</v>
      </c>
      <c r="D5" s="56">
        <v>6</v>
      </c>
      <c r="E5" s="56">
        <v>8</v>
      </c>
      <c r="F5" s="56">
        <v>9</v>
      </c>
      <c r="G5" s="56">
        <v>10</v>
      </c>
      <c r="H5" s="56">
        <v>11</v>
      </c>
    </row>
    <row r="6" spans="1:8" ht="30" customHeight="1" x14ac:dyDescent="0.15">
      <c r="A6" s="4" t="s">
        <v>21</v>
      </c>
      <c r="B6" s="56">
        <v>3</v>
      </c>
      <c r="C6" s="56">
        <v>4</v>
      </c>
      <c r="D6" s="56">
        <v>4</v>
      </c>
      <c r="E6" s="56">
        <v>5</v>
      </c>
      <c r="F6" s="56">
        <v>6</v>
      </c>
      <c r="G6" s="56">
        <v>6</v>
      </c>
      <c r="H6" s="56">
        <v>7</v>
      </c>
    </row>
    <row r="7" spans="1:8" ht="30" customHeight="1" x14ac:dyDescent="0.15">
      <c r="A7" s="4" t="s">
        <v>22</v>
      </c>
      <c r="B7" s="56">
        <v>1</v>
      </c>
      <c r="C7" s="56">
        <v>2</v>
      </c>
      <c r="D7" s="56">
        <v>2</v>
      </c>
      <c r="E7" s="56">
        <v>2</v>
      </c>
      <c r="F7" s="56">
        <v>3</v>
      </c>
      <c r="G7" s="56">
        <v>3</v>
      </c>
      <c r="H7" s="56">
        <v>3</v>
      </c>
    </row>
  </sheetData>
  <sheetProtection algorithmName="SHA-512" hashValue="WvyqbgMDSreB+ChLhfgMxgmsBiRgsuceuoJStpe8+H4MFYVPqfJcwmg6Zg/r+rTJ336rkFLAaa9pQsgFgBwUnw==" saltValue="cTVhgZ8LnrShPSdlOc0+8Q==" spinCount="100000" sheet="1" objects="1" scenarios="1"/>
  <phoneticPr fontId="7"/>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管理簿 (例)_</vt:lpstr>
      <vt:lpstr>説明</vt:lpstr>
      <vt:lpstr>管理簿</vt:lpstr>
      <vt:lpstr>表(有休)</vt:lpstr>
      <vt:lpstr>管理簿!Print_Area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entre1</dc:creator>
  <cp:lastModifiedBy>社会保険労務士法人プラスワン労務</cp:lastModifiedBy>
  <cp:lastPrinted>2023-03-02T00:41:09Z</cp:lastPrinted>
  <dcterms:created xsi:type="dcterms:W3CDTF">2018-10-26T08:56:56Z</dcterms:created>
  <dcterms:modified xsi:type="dcterms:W3CDTF">2025-01-10T01:45:46Z</dcterms:modified>
</cp:coreProperties>
</file>